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UW Pipeline (Overall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,,"/>
    <numFmt numFmtId="165" formatCode="m/d/yy"/>
    <numFmt numFmtId="166" formatCode="m/d/yy h:mm AM/PM"/>
    <numFmt numFmtId="167" formatCode="0.0%"/>
    <numFmt numFmtId="168" formatCode="$#,##0.0,,"/>
  </numFmts>
  <fonts count="12">
    <font>
      <name val="Calibri"/>
      <family val="2"/>
      <color theme="1"/>
      <sz val="11"/>
      <scheme val="minor"/>
    </font>
    <font>
      <name val="Calibri"/>
      <family val="2"/>
      <b val="1"/>
      <color theme="1"/>
      <sz val="28"/>
      <u val="single"/>
      <scheme val="minor"/>
    </font>
    <font>
      <name val="Calibri"/>
      <family val="2"/>
      <color theme="1"/>
      <sz val="28"/>
      <scheme val="minor"/>
    </font>
    <font>
      <name val="Calibri"/>
      <family val="2"/>
      <b val="1"/>
      <color rgb="FF000000"/>
      <sz val="23"/>
      <scheme val="minor"/>
    </font>
    <font>
      <name val="Calibri"/>
      <family val="2"/>
      <b val="1"/>
      <color rgb="FF000000"/>
      <sz val="20"/>
      <scheme val="minor"/>
    </font>
    <font>
      <name val="Calibri"/>
      <family val="2"/>
      <color rgb="FF4B73C0"/>
      <sz val="28"/>
      <scheme val="minor"/>
    </font>
    <font>
      <name val="Calibri"/>
      <family val="2"/>
      <b val="1"/>
      <color theme="1"/>
      <sz val="28"/>
      <scheme val="minor"/>
    </font>
    <font>
      <name val="Calibri"/>
      <family val="2"/>
      <b val="1"/>
      <color rgb="FFFFFFFF"/>
      <sz val="23"/>
      <scheme val="minor"/>
    </font>
    <font>
      <name val="Calibri"/>
      <family val="2"/>
      <color rgb="FF000000"/>
      <sz val="24"/>
      <scheme val="minor"/>
    </font>
    <font>
      <name val="Calibri"/>
      <family val="2"/>
      <b val="1"/>
      <color rgb="FF000000"/>
      <sz val="24"/>
      <scheme val="minor"/>
    </font>
    <font>
      <name val="Calibri"/>
      <family val="2"/>
      <color rgb="FF000000"/>
      <sz val="28"/>
      <scheme val="minor"/>
    </font>
    <font>
      <name val="Calibri"/>
      <family val="2"/>
      <b val="1"/>
      <color rgb="FF000000"/>
      <sz val="28"/>
      <scheme val="minor"/>
    </font>
  </fonts>
  <fills count="9">
    <fill>
      <patternFill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1B6F0F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DF76F"/>
        <bgColor indexed="64"/>
      </patternFill>
    </fill>
    <fill>
      <patternFill patternType="solid">
        <fgColor rgb="FFADC1E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0" applyAlignment="1" pivotButton="0" quotePrefix="0" xfId="0">
      <alignment horizontal="right"/>
    </xf>
    <xf numFmtId="165" fontId="3" fillId="0" borderId="0" applyAlignment="1" pivotButton="0" quotePrefix="0" xfId="0">
      <alignment horizontal="right"/>
    </xf>
    <xf numFmtId="0" fontId="4" fillId="0" borderId="0" applyAlignment="1" pivotButton="0" quotePrefix="0" xfId="0">
      <alignment horizontal="left"/>
    </xf>
    <xf numFmtId="166" fontId="4" fillId="0" borderId="0" applyAlignment="1" pivotButton="0" quotePrefix="0" xfId="0">
      <alignment horizontal="left"/>
    </xf>
    <xf numFmtId="0" fontId="5" fillId="0" borderId="0" pivotButton="0" quotePrefix="0" xfId="0"/>
    <xf numFmtId="0" fontId="5" fillId="0" borderId="0" applyAlignment="1" pivotButton="0" quotePrefix="0" xfId="0">
      <alignment horizontal="center"/>
    </xf>
    <xf numFmtId="164" fontId="5" fillId="0" borderId="0" applyAlignment="1" pivotButton="0" quotePrefix="0" xfId="0">
      <alignment horizontal="right"/>
    </xf>
    <xf numFmtId="0" fontId="6" fillId="0" borderId="1" applyAlignment="1" pivotButton="0" quotePrefix="0" xfId="0">
      <alignment horizontal="center"/>
    </xf>
    <xf numFmtId="164" fontId="6" fillId="0" borderId="1" applyAlignment="1" pivotButton="0" quotePrefix="0" xfId="0">
      <alignment horizontal="right"/>
    </xf>
    <xf numFmtId="0" fontId="3" fillId="2" borderId="2" applyAlignment="1" pivotButton="0" quotePrefix="0" xfId="0">
      <alignment horizontal="center" vertical="center"/>
    </xf>
    <xf numFmtId="0" fontId="7" fillId="3" borderId="3" applyAlignment="1" pivotButton="0" quotePrefix="0" xfId="0">
      <alignment horizontal="center" wrapText="1"/>
    </xf>
    <xf numFmtId="0" fontId="8" fillId="4" borderId="4" applyAlignment="1" pivotButton="0" quotePrefix="0" xfId="0">
      <alignment horizontal="center"/>
    </xf>
    <xf numFmtId="165" fontId="8" fillId="4" borderId="4" applyAlignment="1" pivotButton="0" quotePrefix="0" xfId="0">
      <alignment horizontal="left"/>
    </xf>
    <xf numFmtId="0" fontId="9" fillId="4" borderId="4" applyAlignment="1" pivotButton="0" quotePrefix="0" xfId="0">
      <alignment horizontal="center"/>
    </xf>
    <xf numFmtId="0" fontId="9" fillId="4" borderId="4" applyAlignment="1" pivotButton="0" quotePrefix="0" xfId="0">
      <alignment horizontal="left"/>
    </xf>
    <xf numFmtId="0" fontId="8" fillId="4" borderId="4" pivotButton="0" quotePrefix="0" xfId="0"/>
    <xf numFmtId="0" fontId="8" fillId="4" borderId="4" applyAlignment="1" pivotButton="0" quotePrefix="0" xfId="0">
      <alignment horizontal="right"/>
    </xf>
    <xf numFmtId="0" fontId="8" fillId="4" borderId="5" pivotButton="0" quotePrefix="0" xfId="0"/>
    <xf numFmtId="0" fontId="10" fillId="4" borderId="4" pivotButton="0" quotePrefix="0" xfId="0"/>
    <xf numFmtId="167" fontId="8" fillId="4" borderId="4" applyAlignment="1" pivotButton="0" quotePrefix="0" xfId="0">
      <alignment horizontal="right"/>
    </xf>
    <xf numFmtId="168" fontId="8" fillId="4" borderId="4" applyAlignment="1" pivotButton="0" quotePrefix="0" xfId="0">
      <alignment horizontal="right"/>
    </xf>
    <xf numFmtId="10" fontId="8" fillId="4" borderId="4" applyAlignment="1" pivotButton="0" quotePrefix="0" xfId="0">
      <alignment horizontal="right"/>
    </xf>
    <xf numFmtId="9" fontId="8" fillId="4" borderId="4" applyAlignment="1" pivotButton="0" quotePrefix="0" xfId="0">
      <alignment horizontal="right"/>
    </xf>
    <xf numFmtId="167" fontId="8" fillId="4" borderId="4" applyAlignment="1" pivotButton="0" quotePrefix="0" xfId="0">
      <alignment horizontal="center"/>
    </xf>
    <xf numFmtId="165" fontId="8" fillId="4" borderId="4" applyAlignment="1" pivotButton="0" quotePrefix="0" xfId="0">
      <alignment horizontal="right"/>
    </xf>
    <xf numFmtId="0" fontId="11" fillId="4" borderId="4" pivotButton="0" quotePrefix="0" xfId="0"/>
    <xf numFmtId="0" fontId="8" fillId="5" borderId="4" applyAlignment="1" pivotButton="0" quotePrefix="0" xfId="0">
      <alignment horizontal="center"/>
    </xf>
    <xf numFmtId="165" fontId="8" fillId="5" borderId="4" applyAlignment="1" pivotButton="0" quotePrefix="0" xfId="0">
      <alignment horizontal="left"/>
    </xf>
    <xf numFmtId="0" fontId="9" fillId="5" borderId="4" applyAlignment="1" pivotButton="0" quotePrefix="0" xfId="0">
      <alignment horizontal="center"/>
    </xf>
    <xf numFmtId="0" fontId="9" fillId="5" borderId="4" applyAlignment="1" pivotButton="0" quotePrefix="0" xfId="0">
      <alignment horizontal="left"/>
    </xf>
    <xf numFmtId="0" fontId="8" fillId="5" borderId="4" pivotButton="0" quotePrefix="0" xfId="0"/>
    <xf numFmtId="0" fontId="8" fillId="5" borderId="4" applyAlignment="1" pivotButton="0" quotePrefix="0" xfId="0">
      <alignment horizontal="right"/>
    </xf>
    <xf numFmtId="0" fontId="8" fillId="5" borderId="5" pivotButton="0" quotePrefix="0" xfId="0"/>
    <xf numFmtId="0" fontId="11" fillId="5" borderId="4" pivotButton="0" quotePrefix="0" xfId="0"/>
    <xf numFmtId="167" fontId="8" fillId="5" borderId="4" applyAlignment="1" pivotButton="0" quotePrefix="0" xfId="0">
      <alignment horizontal="right"/>
    </xf>
    <xf numFmtId="168" fontId="8" fillId="5" borderId="4" applyAlignment="1" pivotButton="0" quotePrefix="0" xfId="0">
      <alignment horizontal="right"/>
    </xf>
    <xf numFmtId="10" fontId="8" fillId="5" borderId="4" applyAlignment="1" pivotButton="0" quotePrefix="0" xfId="0">
      <alignment horizontal="right"/>
    </xf>
    <xf numFmtId="9" fontId="8" fillId="5" borderId="4" applyAlignment="1" pivotButton="0" quotePrefix="0" xfId="0">
      <alignment horizontal="right"/>
    </xf>
    <xf numFmtId="167" fontId="8" fillId="5" borderId="4" applyAlignment="1" pivotButton="0" quotePrefix="0" xfId="0">
      <alignment horizontal="center"/>
    </xf>
    <xf numFmtId="0" fontId="8" fillId="6" borderId="4" applyAlignment="1" pivotButton="0" quotePrefix="0" xfId="0">
      <alignment horizontal="center"/>
    </xf>
    <xf numFmtId="165" fontId="8" fillId="6" borderId="4" applyAlignment="1" pivotButton="0" quotePrefix="0" xfId="0">
      <alignment horizontal="left"/>
    </xf>
    <xf numFmtId="0" fontId="9" fillId="6" borderId="4" applyAlignment="1" pivotButton="0" quotePrefix="0" xfId="0">
      <alignment horizontal="center"/>
    </xf>
    <xf numFmtId="0" fontId="9" fillId="6" borderId="4" applyAlignment="1" pivotButton="0" quotePrefix="0" xfId="0">
      <alignment horizontal="left"/>
    </xf>
    <xf numFmtId="0" fontId="8" fillId="6" borderId="4" pivotButton="0" quotePrefix="0" xfId="0"/>
    <xf numFmtId="0" fontId="8" fillId="6" borderId="4" applyAlignment="1" pivotButton="0" quotePrefix="0" xfId="0">
      <alignment horizontal="right"/>
    </xf>
    <xf numFmtId="0" fontId="8" fillId="6" borderId="5" pivotButton="0" quotePrefix="0" xfId="0"/>
    <xf numFmtId="0" fontId="10" fillId="6" borderId="4" pivotButton="0" quotePrefix="0" xfId="0"/>
    <xf numFmtId="167" fontId="8" fillId="6" borderId="4" applyAlignment="1" pivotButton="0" quotePrefix="0" xfId="0">
      <alignment horizontal="right"/>
    </xf>
    <xf numFmtId="168" fontId="8" fillId="6" borderId="4" applyAlignment="1" pivotButton="0" quotePrefix="0" xfId="0">
      <alignment horizontal="right"/>
    </xf>
    <xf numFmtId="10" fontId="8" fillId="6" borderId="4" applyAlignment="1" pivotButton="0" quotePrefix="0" xfId="0">
      <alignment horizontal="right"/>
    </xf>
    <xf numFmtId="9" fontId="8" fillId="6" borderId="4" applyAlignment="1" pivotButton="0" quotePrefix="0" xfId="0">
      <alignment horizontal="right"/>
    </xf>
    <xf numFmtId="167" fontId="8" fillId="6" borderId="4" applyAlignment="1" pivotButton="0" quotePrefix="0" xfId="0">
      <alignment horizontal="center"/>
    </xf>
    <xf numFmtId="0" fontId="11" fillId="6" borderId="4" pivotButton="0" quotePrefix="0" xfId="0"/>
    <xf numFmtId="0" fontId="8" fillId="7" borderId="4" applyAlignment="1" pivotButton="0" quotePrefix="0" xfId="0">
      <alignment horizontal="center"/>
    </xf>
    <xf numFmtId="165" fontId="8" fillId="7" borderId="4" applyAlignment="1" pivotButton="0" quotePrefix="0" xfId="0">
      <alignment horizontal="left"/>
    </xf>
    <xf numFmtId="0" fontId="9" fillId="7" borderId="4" applyAlignment="1" pivotButton="0" quotePrefix="0" xfId="0">
      <alignment horizontal="center"/>
    </xf>
    <xf numFmtId="0" fontId="9" fillId="7" borderId="4" applyAlignment="1" pivotButton="0" quotePrefix="0" xfId="0">
      <alignment horizontal="left"/>
    </xf>
    <xf numFmtId="0" fontId="8" fillId="7" borderId="4" pivotButton="0" quotePrefix="0" xfId="0"/>
    <xf numFmtId="0" fontId="8" fillId="7" borderId="4" applyAlignment="1" pivotButton="0" quotePrefix="0" xfId="0">
      <alignment horizontal="right"/>
    </xf>
    <xf numFmtId="0" fontId="8" fillId="7" borderId="5" pivotButton="0" quotePrefix="0" xfId="0"/>
    <xf numFmtId="0" fontId="10" fillId="7" borderId="4" pivotButton="0" quotePrefix="0" xfId="0"/>
    <xf numFmtId="167" fontId="8" fillId="7" borderId="4" applyAlignment="1" pivotButton="0" quotePrefix="0" xfId="0">
      <alignment horizontal="right"/>
    </xf>
    <xf numFmtId="168" fontId="8" fillId="7" borderId="4" applyAlignment="1" pivotButton="0" quotePrefix="0" xfId="0">
      <alignment horizontal="right"/>
    </xf>
    <xf numFmtId="10" fontId="8" fillId="7" borderId="4" applyAlignment="1" pivotButton="0" quotePrefix="0" xfId="0">
      <alignment horizontal="right"/>
    </xf>
    <xf numFmtId="9" fontId="8" fillId="7" borderId="4" applyAlignment="1" pivotButton="0" quotePrefix="0" xfId="0">
      <alignment horizontal="right"/>
    </xf>
    <xf numFmtId="167" fontId="8" fillId="7" borderId="4" applyAlignment="1" pivotButton="0" quotePrefix="0" xfId="0">
      <alignment horizontal="center"/>
    </xf>
    <xf numFmtId="0" fontId="8" fillId="8" borderId="4" applyAlignment="1" pivotButton="0" quotePrefix="0" xfId="0">
      <alignment horizontal="center"/>
    </xf>
    <xf numFmtId="165" fontId="8" fillId="8" borderId="4" applyAlignment="1" pivotButton="0" quotePrefix="0" xfId="0">
      <alignment horizontal="left"/>
    </xf>
    <xf numFmtId="0" fontId="9" fillId="8" borderId="4" applyAlignment="1" pivotButton="0" quotePrefix="0" xfId="0">
      <alignment horizontal="center"/>
    </xf>
    <xf numFmtId="0" fontId="9" fillId="8" borderId="4" applyAlignment="1" pivotButton="0" quotePrefix="0" xfId="0">
      <alignment horizontal="left"/>
    </xf>
    <xf numFmtId="0" fontId="8" fillId="8" borderId="4" pivotButton="0" quotePrefix="0" xfId="0"/>
    <xf numFmtId="0" fontId="8" fillId="8" borderId="4" applyAlignment="1" pivotButton="0" quotePrefix="0" xfId="0">
      <alignment horizontal="right"/>
    </xf>
    <xf numFmtId="0" fontId="8" fillId="8" borderId="5" pivotButton="0" quotePrefix="0" xfId="0"/>
    <xf numFmtId="0" fontId="10" fillId="8" borderId="4" pivotButton="0" quotePrefix="0" xfId="0"/>
    <xf numFmtId="167" fontId="8" fillId="8" borderId="4" applyAlignment="1" pivotButton="0" quotePrefix="0" xfId="0">
      <alignment horizontal="right"/>
    </xf>
    <xf numFmtId="168" fontId="8" fillId="8" borderId="4" applyAlignment="1" pivotButton="0" quotePrefix="0" xfId="0">
      <alignment horizontal="right"/>
    </xf>
    <xf numFmtId="10" fontId="8" fillId="8" borderId="4" applyAlignment="1" pivotButton="0" quotePrefix="0" xfId="0">
      <alignment horizontal="right"/>
    </xf>
    <xf numFmtId="9" fontId="8" fillId="8" borderId="4" applyAlignment="1" pivotButton="0" quotePrefix="0" xfId="0">
      <alignment horizontal="right"/>
    </xf>
    <xf numFmtId="167" fontId="8" fillId="8" borderId="4" applyAlignment="1" pivotButton="0" quotePrefix="0" xfId="0">
      <alignment horizontal="center"/>
    </xf>
    <xf numFmtId="0" fontId="0" fillId="0" borderId="8" pivotButton="0" quotePrefix="0" xfId="0"/>
    <xf numFmtId="10" fontId="8" fillId="4" borderId="4" applyAlignment="1" pivotButton="0" quotePrefix="0" xfId="0">
      <alignment horizontal="right"/>
    </xf>
    <xf numFmtId="9" fontId="8" fillId="4" borderId="4" applyAlignment="1" pivotButton="0" quotePrefix="0" xfId="0">
      <alignment horizontal="right"/>
    </xf>
    <xf numFmtId="10" fontId="8" fillId="5" borderId="4" applyAlignment="1" pivotButton="0" quotePrefix="0" xfId="0">
      <alignment horizontal="right"/>
    </xf>
    <xf numFmtId="9" fontId="8" fillId="5" borderId="4" applyAlignment="1" pivotButton="0" quotePrefix="0" xfId="0">
      <alignment horizontal="right"/>
    </xf>
    <xf numFmtId="10" fontId="8" fillId="6" borderId="4" applyAlignment="1" pivotButton="0" quotePrefix="0" xfId="0">
      <alignment horizontal="right"/>
    </xf>
    <xf numFmtId="9" fontId="8" fillId="6" borderId="4" applyAlignment="1" pivotButton="0" quotePrefix="0" xfId="0">
      <alignment horizontal="right"/>
    </xf>
    <xf numFmtId="10" fontId="8" fillId="7" borderId="4" applyAlignment="1" pivotButton="0" quotePrefix="0" xfId="0">
      <alignment horizontal="right"/>
    </xf>
    <xf numFmtId="9" fontId="8" fillId="7" borderId="4" applyAlignment="1" pivotButton="0" quotePrefix="0" xfId="0">
      <alignment horizontal="right"/>
    </xf>
    <xf numFmtId="10" fontId="8" fillId="8" borderId="4" applyAlignment="1" pivotButton="0" quotePrefix="0" xfId="0">
      <alignment horizontal="right"/>
    </xf>
    <xf numFmtId="9" fontId="8" fillId="8" borderId="4" applyAlignment="1" pivotButton="0" quotePrefix="0" xfId="0">
      <alignment horizontal="right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plotArea>
      <layout>
        <manualLayout>
          <layoutTarget val="inner"/>
          <xMode val="edge"/>
          <yMode val="edge"/>
          <wMode val="factor"/>
          <hMode val="factor"/>
          <x val="0.1765786464961741"/>
          <y val="0.07677723303454993"/>
          <w val="0.6003537116642893"/>
          <h val="0.7797047821852457"/>
        </manualLayout>
      </layout>
      <pieChart>
        <varyColors val="1"/>
        <ser>
          <idx val="0"/>
          <order val="0"/>
          <tx>
            <strRef>
              <f>'UW Pipeline (Overall)'!$O$5</f>
              <strCache>
                <ptCount val="1"/>
                <pt idx="0">
                  <v># of Deals</v>
                </pt>
              </strCache>
            </strRef>
          </tx>
          <spPr>
            <a:ln>
              <a:prstDash val="solid"/>
            </a:ln>
          </spPr>
          <explosion val="9"/>
          <dPt>
            <idx val="0"/>
            <bubble3D val="0"/>
            <spPr>
              <a:solidFill>
                <a:srgbClr val="D9E1F2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1"/>
            <bubble3D val="0"/>
            <explosion val="2"/>
            <spPr>
              <a:solidFill>
                <a:srgbClr val="ADC1E5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2"/>
            <bubble3D val="0"/>
            <explosion val="1"/>
            <spPr>
              <a:solidFill>
                <a:srgbClr val="EDF76F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3"/>
            <bubble3D val="0"/>
            <explosion val="4"/>
            <spPr>
              <a:solidFill>
                <a:srgbClr val="E2EFDA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4"/>
            <bubble3D val="0"/>
            <explosion val="0"/>
            <spPr>
              <a:solidFill>
                <a:srgbClr val="A9D08E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Lbls>
            <dLbl>
              <idx val="0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1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2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3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dLbl>
              <idx val="4"/>
              <spPr>
                <a:solidFill>
                  <a:sysClr val="window" lastClr="FFFFFF"/>
                </a:solidFill>
                <a:ln>
                  <a:solidFill>
                    <a:sysClr val="windowText" lastClr="000000">
                      <a:lumOff val="75000"/>
                      <a:lumMod val="25000"/>
                    </a:sysClr>
                  </a:solidFill>
                  <a:prstDash val="solid"/>
                </a:ln>
              </spPr>
              <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300" b="0" i="0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t/>
                  </a:r>
                  <a:endParaRPr lang="en-US"/>
                </a:p>
              </txPr>
              <dLblPos val="bestFit"/>
              <showLegendKey val="0"/>
              <showVal val="0"/>
              <showCatName val="1"/>
              <showSerName val="0"/>
              <showPercent val="1"/>
              <showBubbleSize val="0"/>
            </dLbl>
            <spPr>
              <a:solidFill>
                <a:sysClr val="window" lastClr="FFFFFF"/>
              </a:solidFill>
              <a:ln>
                <a:solidFill>
                  <a:sysClr val="windowText" lastClr="000000">
                    <a:lumOff val="75000"/>
                    <a:lumMod val="25000"/>
                  </a:sysClr>
                </a:solidFill>
                <a:prstDash val="solid"/>
              </a:ln>
            </spPr>
            <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n-US"/>
              </a:p>
            </txPr>
            <dLblPos val="outEnd"/>
            <showLegendKey val="0"/>
            <showVal val="1"/>
            <showCatName val="1"/>
            <showSerName val="0"/>
            <showPercent val="1"/>
            <showBubbleSize val="0"/>
            <showLeaderLines val="1"/>
            <separator val="&#10;"/>
          </dLbls>
          <cat>
            <strRef>
              <f>'UW Pipeline (Overall)'!$M$6:$M$10</f>
              <strCache>
                <ptCount val="5"/>
                <pt idx="0">
                  <v>Logged</v>
                </pt>
                <pt idx="1">
                  <v>Quote</v>
                </pt>
                <pt idx="2">
                  <v>Term Sheet</v>
                </pt>
                <pt idx="3">
                  <v>App. Issued</v>
                </pt>
                <pt idx="4">
                  <v>UW</v>
                </pt>
              </strCache>
            </strRef>
          </cat>
          <val>
            <numRef>
              <f>'UW Pipeline (Overall)'!$O$6:$O$10</f>
              <numCache>
                <formatCode>General</formatCode>
                <ptCount val="5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</numCache>
            </numRef>
          </val>
        </ser>
        <ser>
          <idx val="1"/>
          <order val="1"/>
          <tx>
            <strRef>
              <f>'UW Pipeline (Overall)'!$P$5</f>
              <strCache>
                <ptCount val="1"/>
                <pt idx="0">
                  <v>Amount  ($MM)</v>
                </pt>
              </strCache>
            </strRef>
          </tx>
          <spPr>
            <a:ln>
              <a:prstDash val="solid"/>
            </a:ln>
          </spPr>
          <dPt>
            <idx val="0"/>
            <bubble3D val="0"/>
            <spPr>
              <a:solidFill>
                <a:srgbClr val="D9E1F2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1"/>
            <bubble3D val="0"/>
            <spPr>
              <a:solidFill>
                <a:srgbClr val="ADC1E5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2"/>
            <bubble3D val="0"/>
            <spPr>
              <a:solidFill>
                <a:srgbClr val="EDF76F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3"/>
            <bubble3D val="0"/>
            <spPr>
              <a:solidFill>
                <a:srgbClr val="E2EFDA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Pt>
            <idx val="4"/>
            <bubble3D val="0"/>
            <spPr>
              <a:solidFill>
                <a:srgbClr val="A9D08E"/>
              </a:solidFill>
              <a:ln w="19050">
                <a:solidFill>
                  <a:schemeClr val="lt1"/>
                </a:solidFill>
                <a:prstDash val="solid"/>
              </a:ln>
            </spPr>
          </dPt>
          <dLbls>
            <spPr>
              <a:solidFill>
                <a:sysClr val="window" lastClr="FFFFFF"/>
              </a:solidFill>
              <a:ln>
                <a:solidFill>
                  <a:sysClr val="windowText" lastClr="000000">
                    <a:lumOff val="75000"/>
                    <a:lumMod val="25000"/>
                  </a:sysClr>
                </a:solidFill>
                <a:prstDash val="solid"/>
              </a:ln>
            </spPr>
            <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t/>
                </a:r>
                <a:endParaRPr lang="en-US"/>
              </a:p>
            </txPr>
            <dLblPos val="outEnd"/>
            <showLegendKey val="0"/>
            <showVal val="1"/>
            <showCatName val="1"/>
            <showSerName val="0"/>
            <showPercent val="1"/>
            <showBubbleSize val="0"/>
            <showLeaderLines val="1"/>
          </dLbls>
          <cat>
            <strRef>
              <f>'UW Pipeline (Overall)'!$M$6:$M$10</f>
              <strCache>
                <ptCount val="5"/>
                <pt idx="0">
                  <v>Logged</v>
                </pt>
                <pt idx="1">
                  <v>Quote</v>
                </pt>
                <pt idx="2">
                  <v>Term Sheet</v>
                </pt>
                <pt idx="3">
                  <v>App. Issued</v>
                </pt>
                <pt idx="4">
                  <v>UW</v>
                </pt>
              </strCache>
            </strRef>
          </cat>
          <val>
            <numRef>
              <f>'UW Pipeline (Overall)'!$P$6:$P$10</f>
              <numCache>
                <formatCode>"$"#,##0,,</formatCode>
                <ptCount val="5"/>
                <pt idx="0">
                  <v>0</v>
                </pt>
                <pt idx="1">
                  <v>0</v>
                </pt>
                <pt idx="2">
                  <v>0</v>
                </pt>
                <pt idx="3">
                  <v>0</v>
                </pt>
                <pt idx="4">
                  <v>0</v>
                </pt>
              </numCache>
            </numRef>
          </val>
        </ser>
        <dLbls>
          <dLblPos val="outEnd"/>
          <showLegendKey val="0"/>
          <showVal val="1"/>
          <showCatName val="0"/>
          <showSerName val="0"/>
          <showPercent val="0"/>
          <showBubbleSize val="0"/>
          <showLeaderLines val="1"/>
        </dLbls>
        <firstSliceAng val="0"/>
      </pieChart>
    </plotArea>
    <legend>
      <legendPos val="b"/>
      <overlay val="0"/>
      <spPr>
        <a:noFill/>
        <a:ln>
          <a:noFill/>
          <a:prstDash val="solid"/>
        </a:ln>
      </spPr>
      <txPr>
        <a:bodyPr rot="0" spcFirstLastPara="1" vertOverflow="ellipsis" vert="horz" wrap="square" anchor="ctr" anchorCtr="1"/>
        <a:lstStyle/>
        <a:p>
          <a:pPr rtl="0">
            <a:defRPr sz="23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r>
            <a:t/>
          </a:r>
          <a:endParaRPr lang="en-US"/>
        </a:p>
      </txPr>
    </legend>
    <plotVisOnly val="1"/>
    <dispBlanksAs val="gap"/>
  </chart>
  <spPr>
    <a:solidFill>
      <a:schemeClr val="bg1"/>
    </a:solidFill>
    <a:ln w="9525" cap="flat" cmpd="sng" algn="ctr">
      <a:noFill/>
      <a:prstDash val="solid"/>
      <a:round/>
    </a:ln>
  </spPr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6</col>
      <colOff>3485136</colOff>
      <row>0</row>
      <rowOff>8659</rowOff>
    </from>
    <to>
      <col>11</col>
      <colOff>3713739</colOff>
      <row>19</row>
      <rowOff>219796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0</col>
      <colOff>0</colOff>
      <row>1</row>
      <rowOff>254000</rowOff>
    </from>
    <to>
      <col>5</col>
      <colOff>1488642</colOff>
      <row>6</row>
      <rowOff>88469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5:AL38"/>
  <sheetViews>
    <sheetView showGridLines="0" tabSelected="1" workbookViewId="0">
      <selection activeCell="A1" sqref="A1"/>
    </sheetView>
  </sheetViews>
  <sheetFormatPr baseColWidth="8" defaultRowHeight="15"/>
  <cols>
    <col hidden="1" min="1" max="1"/>
    <col width="29.28515625" customWidth="1" min="2" max="2"/>
    <col width="18.42578125" customWidth="1" min="3" max="3"/>
    <col width="20.28515625" customWidth="1" min="4" max="4"/>
    <col width="19.42578125" customWidth="1" min="5" max="5"/>
    <col width="29.42578125" customWidth="1" min="6" max="6"/>
    <col width="59.7109375" customWidth="1" min="7" max="7"/>
    <col width="32.28515625" customWidth="1" min="8" max="8"/>
    <col width="12.7109375" customWidth="1" min="9" max="9"/>
    <col width="18.28515625" customWidth="1" min="10" max="10"/>
    <col width="39.28515625" customWidth="1" min="11" max="11"/>
    <col width="62.28515625" customWidth="1" min="12" max="12"/>
    <col width="34.7109375" customWidth="1" min="13" max="14"/>
    <col width="24.85546875" customWidth="1" min="15" max="15"/>
    <col width="31.42578125" customWidth="1" min="16" max="16"/>
    <col width="31.28515625" customWidth="1" min="17" max="17"/>
    <col width="17.28515625" customWidth="1" min="18" max="18"/>
    <col width="37.7109375" customWidth="1" min="19" max="19"/>
    <col width="28.7109375" customWidth="1" min="20" max="20"/>
    <col width="18" customWidth="1" min="21" max="21"/>
    <col width="23.28515625" customWidth="1" min="22" max="22"/>
    <col width="18" customWidth="1" min="23" max="23"/>
    <col width="33.85546875" customWidth="1" min="24" max="24"/>
    <col width="19.28515625" customWidth="1" min="25" max="26"/>
    <col width="22.28515625" customWidth="1" min="27" max="27"/>
    <col hidden="1" min="28" max="28"/>
    <col width="19.28515625" customWidth="1" min="29" max="29"/>
    <col width="22" customWidth="1" min="30" max="30"/>
    <col width="13.7109375" customWidth="1" min="31" max="31"/>
    <col width="19.28515625" customWidth="1" min="32" max="32"/>
    <col width="13.7109375" customWidth="1" min="33" max="33"/>
    <col width="30" customWidth="1" min="34" max="36"/>
    <col width="27.7109375" customWidth="1" min="37" max="37"/>
    <col width="47" customWidth="1" min="38" max="38"/>
    <col width="57.28515625" customWidth="1" min="39" max="39"/>
  </cols>
  <sheetData>
    <row r="1" ht="16.25" customHeight="1"/>
    <row r="2" ht="30" customHeight="1"/>
    <row r="3" ht="30" customHeight="1"/>
    <row r="4" ht="30" customHeight="1"/>
    <row r="5" ht="53.25" customHeight="1">
      <c r="M5" s="1" t="inlineStr">
        <is>
          <t>Deal Stages</t>
        </is>
      </c>
      <c r="O5" s="2" t="inlineStr">
        <is>
          <t># of Deals</t>
        </is>
      </c>
      <c r="P5" s="1" t="inlineStr">
        <is>
          <t>Amount ($MM)</t>
        </is>
      </c>
      <c r="R5" s="2" t="inlineStr">
        <is>
          <t>Year</t>
        </is>
      </c>
      <c r="S5" s="2" t="inlineStr">
        <is>
          <t># of Deals</t>
        </is>
      </c>
      <c r="T5" s="1" t="inlineStr">
        <is>
          <t>Volume ($MM)</t>
        </is>
      </c>
    </row>
    <row r="6" ht="37" customHeight="1">
      <c r="M6" s="3" t="inlineStr">
        <is>
          <t>Logged</t>
        </is>
      </c>
      <c r="O6" s="4">
        <f>IFERROR(COUNTIF($F:$F,$M6),0)</f>
        <v/>
      </c>
      <c r="P6" s="5">
        <f>SUMIF($F:$F,$M6,$V:$V)</f>
        <v/>
      </c>
      <c r="R6" s="4" t="n">
        <v>2026</v>
      </c>
      <c r="S6" s="4">
        <f>O13</f>
        <v/>
      </c>
      <c r="T6" s="5">
        <f>P13</f>
        <v/>
      </c>
      <c r="AL6" s="6">
        <f>TODAY()</f>
        <v/>
      </c>
    </row>
    <row r="7" ht="37" customHeight="1">
      <c r="B7" s="7" t="inlineStr">
        <is>
          <t>Active Bridge Pipeline</t>
        </is>
      </c>
      <c r="M7" s="3" t="inlineStr">
        <is>
          <t>Quote</t>
        </is>
      </c>
      <c r="O7" s="4">
        <f>IFERROR(COUNTIF($F:$F,$M7),0)</f>
        <v/>
      </c>
      <c r="P7" s="5">
        <f>SUMIF($F:$F,$M7,$V:$V)</f>
        <v/>
      </c>
      <c r="R7" s="4" t="n">
        <v>2025</v>
      </c>
      <c r="S7" s="4">
        <f>O14</f>
        <v/>
      </c>
      <c r="T7" s="5">
        <f>P14</f>
        <v/>
      </c>
    </row>
    <row r="8" ht="37" customHeight="1">
      <c r="B8" s="8">
        <f>NOW()</f>
        <v/>
      </c>
      <c r="M8" s="3" t="inlineStr">
        <is>
          <t>Term Sheet</t>
        </is>
      </c>
      <c r="O8" s="4">
        <f>IFERROR(COUNTIF($F:$F,$M8),0)</f>
        <v/>
      </c>
      <c r="P8" s="5">
        <f>SUMIF($F:$F,$M8,$V:$V)</f>
        <v/>
      </c>
      <c r="R8" s="4" t="n">
        <v>2024</v>
      </c>
      <c r="S8" s="4" t="n">
        <v>94</v>
      </c>
      <c r="T8" s="5" t="n">
        <v>5544193215</v>
      </c>
    </row>
    <row r="9" ht="45" customHeight="1">
      <c r="M9" s="3" t="inlineStr">
        <is>
          <t>App. Issued</t>
        </is>
      </c>
      <c r="O9" s="4">
        <f>IFERROR(COUNTIF($F:$F,$M9),0)</f>
        <v/>
      </c>
      <c r="P9" s="5">
        <f>SUMIF($F:$F,$M9,$V:$V)</f>
        <v/>
      </c>
      <c r="R9" s="4" t="n">
        <v>2023</v>
      </c>
      <c r="S9" s="4" t="n">
        <v>167</v>
      </c>
      <c r="T9" s="5" t="n">
        <v>7307357631</v>
      </c>
    </row>
    <row r="10" ht="37" customHeight="1">
      <c r="M10" s="3" t="inlineStr">
        <is>
          <t>UW</t>
        </is>
      </c>
      <c r="O10" s="4">
        <f>IFERROR(COUNTIF($F:$F,$M10),0)</f>
        <v/>
      </c>
      <c r="P10" s="5">
        <f>SUMIF($F:$F,$M10,$V:$V)</f>
        <v/>
      </c>
      <c r="R10" s="4" t="n">
        <v>2022</v>
      </c>
      <c r="S10" s="4" t="n">
        <v>83</v>
      </c>
      <c r="T10" s="5" t="n">
        <v>2343711570</v>
      </c>
    </row>
    <row r="11" ht="37" customHeight="1">
      <c r="M11" s="3" t="inlineStr">
        <is>
          <t>On Hold</t>
        </is>
      </c>
      <c r="O11" s="4">
        <f>IFERROR(COUNTIF($F:$F,$M11),0)</f>
        <v/>
      </c>
      <c r="P11" s="5">
        <f>SUMIF($F:$F,$M11,$V:$V)</f>
        <v/>
      </c>
      <c r="R11" s="4" t="n">
        <v>2021</v>
      </c>
      <c r="S11" s="4" t="n">
        <v>50</v>
      </c>
      <c r="T11" s="5" t="n">
        <v>1309266500</v>
      </c>
    </row>
    <row r="12" ht="37" customHeight="1">
      <c r="M12" s="3" t="inlineStr">
        <is>
          <t>Total Closed</t>
        </is>
      </c>
      <c r="O12" s="4">
        <f>S15</f>
        <v/>
      </c>
      <c r="P12" s="5">
        <f>T15</f>
        <v/>
      </c>
      <c r="R12" s="4" t="n">
        <v>2020</v>
      </c>
      <c r="S12" s="4" t="n">
        <v>14</v>
      </c>
      <c r="T12" s="5" t="n">
        <v>498499000</v>
      </c>
    </row>
    <row r="13" ht="37" customHeight="1">
      <c r="M13" s="9" t="inlineStr">
        <is>
          <t>2026 YTD</t>
        </is>
      </c>
      <c r="O13" s="10" t="n">
        <v>0</v>
      </c>
      <c r="P13" s="11" t="n">
        <v>0</v>
      </c>
      <c r="R13" s="4" t="n">
        <v>2019</v>
      </c>
      <c r="S13" s="4" t="n">
        <v>12</v>
      </c>
      <c r="T13" s="5" t="n">
        <v>347300000</v>
      </c>
    </row>
    <row r="14" ht="38" customHeight="1">
      <c r="M14" s="3" t="inlineStr">
        <is>
          <t>2025 Closed</t>
        </is>
      </c>
      <c r="O14" s="4" t="n">
        <v>3</v>
      </c>
      <c r="P14" s="5" t="n">
        <v>143750000</v>
      </c>
      <c r="R14" s="4" t="n">
        <v>2018</v>
      </c>
      <c r="S14" s="4" t="n">
        <v>4</v>
      </c>
      <c r="T14" s="5" t="n">
        <v>115000000</v>
      </c>
    </row>
    <row r="15" ht="37" customHeight="1">
      <c r="R15" s="12" t="inlineStr">
        <is>
          <t>Total</t>
        </is>
      </c>
      <c r="S15" s="12">
        <f>SUM(S6:S14)</f>
        <v/>
      </c>
      <c r="T15" s="13">
        <f>SUM(T6:T14)</f>
        <v/>
      </c>
    </row>
    <row r="16" ht="37" customHeight="1"/>
    <row r="17" ht="30" customHeight="1"/>
    <row r="18" ht="16" customHeight="1"/>
    <row r="19" ht="16" customHeight="1"/>
    <row r="20" ht="35" customHeight="1">
      <c r="M20" s="14" t="inlineStr">
        <is>
          <t>Deal Source</t>
        </is>
      </c>
      <c r="N20" s="84" t="n"/>
    </row>
    <row r="21">
      <c r="A21" s="15" t="inlineStr">
        <is>
          <t>Unique ID</t>
        </is>
      </c>
      <c r="B21" s="15" t="inlineStr">
        <is>
          <t>Received Date</t>
        </is>
      </c>
      <c r="C21" s="15" t="inlineStr">
        <is>
          <t>Team Lead</t>
        </is>
      </c>
      <c r="D21" s="15" t="inlineStr">
        <is>
          <t>Deal Lead</t>
        </is>
      </c>
      <c r="E21" s="15" t="inlineStr">
        <is>
          <t>Deal Support</t>
        </is>
      </c>
      <c r="F21" s="15" t="inlineStr">
        <is>
          <t>Status</t>
        </is>
      </c>
      <c r="G21" s="15" t="inlineStr">
        <is>
          <t>Property Name</t>
        </is>
      </c>
      <c r="H21" s="15" t="inlineStr">
        <is>
          <t>City</t>
        </is>
      </c>
      <c r="I21" s="15" t="inlineStr">
        <is>
          <t>State</t>
        </is>
      </c>
      <c r="J21" s="15" t="inlineStr">
        <is>
          <t>ZIP Code</t>
        </is>
      </c>
      <c r="K21" s="15" t="inlineStr">
        <is>
          <t>MSA</t>
        </is>
      </c>
      <c r="L21" s="15" t="inlineStr">
        <is>
          <t>Sponsor</t>
        </is>
      </c>
      <c r="M21" s="15" t="inlineStr">
        <is>
          <t>Company</t>
        </is>
      </c>
      <c r="N21" s="15" t="inlineStr">
        <is>
          <t>Producer</t>
        </is>
      </c>
      <c r="O21" s="15" t="inlineStr">
        <is>
          <t>Fixed / Floating</t>
        </is>
      </c>
      <c r="P21" s="15" t="inlineStr">
        <is>
          <t>Loan Purpose</t>
        </is>
      </c>
      <c r="Q21" s="15" t="inlineStr">
        <is>
          <t>Bridge Type</t>
        </is>
      </c>
      <c r="R21" s="15" t="inlineStr">
        <is>
          <t>Property Subtype</t>
        </is>
      </c>
      <c r="S21" s="15" t="inlineStr">
        <is>
          <t># of Units</t>
        </is>
      </c>
      <c r="T21" s="15" t="inlineStr">
        <is>
          <t>Year Built</t>
        </is>
      </c>
      <c r="U21" s="15" t="inlineStr">
        <is>
          <t>Curr. Occ.</t>
        </is>
      </c>
      <c r="V21" s="15" t="inlineStr">
        <is>
          <t>Loan Amount ($MM)</t>
        </is>
      </c>
      <c r="W21" s="15" t="inlineStr">
        <is>
          <t>Initial Funding ($MM)</t>
        </is>
      </c>
      <c r="X21" s="15" t="inlineStr">
        <is>
          <t>Future Funding ($MM)</t>
        </is>
      </c>
      <c r="Y21" s="15" t="inlineStr">
        <is>
          <t>Loan Terms (Months)</t>
        </is>
      </c>
      <c r="Z21" s="15" t="inlineStr">
        <is>
          <t>S +</t>
        </is>
      </c>
      <c r="AA21" s="15" t="inlineStr">
        <is>
          <t>SOFR Floor</t>
        </is>
      </c>
      <c r="AB21" s="15" t="inlineStr">
        <is>
          <t>SOFR Floor</t>
        </is>
      </c>
      <c r="AC21" s="15" t="inlineStr">
        <is>
          <t>LTC</t>
        </is>
      </c>
      <c r="AD21" s="15" t="inlineStr">
        <is>
          <t>As-Is LTV</t>
        </is>
      </c>
      <c r="AE21" s="15" t="inlineStr">
        <is>
          <t>As-Is DY</t>
        </is>
      </c>
      <c r="AF21" s="15" t="inlineStr">
        <is>
          <t>Stab. DY</t>
        </is>
      </c>
      <c r="AG21" s="15" t="inlineStr">
        <is>
          <t>Loan Fee</t>
        </is>
      </c>
      <c r="AH21" s="15" t="inlineStr">
        <is>
          <t>Date Quoted</t>
        </is>
      </c>
      <c r="AI21" s="15" t="inlineStr">
        <is>
          <t>App Signed Date</t>
        </is>
      </c>
      <c r="AJ21" s="15" t="inlineStr">
        <is>
          <t>Close Date</t>
        </is>
      </c>
      <c r="AK21" s="15" t="inlineStr">
        <is>
          <t># Days Signed</t>
        </is>
      </c>
      <c r="AL21" s="15" t="inlineStr">
        <is>
          <t>Notes</t>
        </is>
      </c>
    </row>
    <row r="22" ht="56.25" customHeight="1">
      <c r="A22" s="16" t="inlineStr">
        <is>
          <t>100742</t>
        </is>
      </c>
      <c r="B22" s="17" t="n">
        <v>46085</v>
      </c>
      <c r="C22" s="16" t="inlineStr">
        <is>
          <t>TK</t>
        </is>
      </c>
      <c r="D22" s="16" t="inlineStr">
        <is>
          <t>CL</t>
        </is>
      </c>
      <c r="E22" s="16" t="inlineStr">
        <is>
          <t>AM</t>
        </is>
      </c>
      <c r="F22" s="18" t="inlineStr">
        <is>
          <t>UW</t>
        </is>
      </c>
      <c r="G22" s="19" t="inlineStr">
        <is>
          <t>Renata at Lakewood Ranch</t>
        </is>
      </c>
      <c r="H22" s="20" t="inlineStr">
        <is>
          <t>Lakewood Ranch</t>
        </is>
      </c>
      <c r="I22" s="20" t="inlineStr">
        <is>
          <t>FL</t>
        </is>
      </c>
      <c r="J22" s="21" t="inlineStr">
        <is>
          <t>34211</t>
        </is>
      </c>
      <c r="K22" s="20" t="inlineStr">
        <is>
          <t>Sarasota-Bradenton-Venice, FL</t>
        </is>
      </c>
      <c r="L22" s="20" t="n"/>
      <c r="M22" s="20" t="inlineStr">
        <is>
          <t>455,000+</t>
        </is>
      </c>
      <c r="N22" s="22" t="inlineStr">
        <is>
          <t>Anthony Pennimpede</t>
        </is>
      </c>
      <c r="O22" s="23" t="inlineStr">
        <is>
          <t>Floating</t>
        </is>
      </c>
      <c r="P22" s="20" t="inlineStr">
        <is>
          <t>Refl.</t>
        </is>
      </c>
      <c r="Q22" s="20" t="inlineStr">
        <is>
          <t>Pre-stabilization</t>
        </is>
      </c>
      <c r="R22" s="20" t="inlineStr">
        <is>
          <t>Garden Style</t>
        </is>
      </c>
      <c r="S22" s="16" t="n">
        <v>502</v>
      </c>
      <c r="T22" s="16" t="n">
        <v>2024</v>
      </c>
      <c r="U22" s="24" t="n"/>
      <c r="V22" s="25" t="n">
        <v>108600000</v>
      </c>
      <c r="W22" s="25" t="n">
        <v>108600000</v>
      </c>
      <c r="X22" s="25" t="n">
        <v>0</v>
      </c>
      <c r="Y22" s="16" t="n">
        <v>2</v>
      </c>
      <c r="Z22" s="16" t="n">
        <v>235</v>
      </c>
      <c r="AA22" s="85" t="n">
        <v>0.02</v>
      </c>
      <c r="AB22" s="85" t="n"/>
      <c r="AC22" s="86" t="n">
        <v>0.60847154</v>
      </c>
      <c r="AD22" s="28" t="n">
        <v>0.71213115</v>
      </c>
      <c r="AE22" s="28" t="n">
        <v>0.04054825</v>
      </c>
      <c r="AF22" s="28" t="n">
        <v>0.07102573</v>
      </c>
      <c r="AG22" s="85" t="n">
        <v>0.01</v>
      </c>
      <c r="AH22" s="21" t="n"/>
      <c r="AI22" s="21" t="n"/>
      <c r="AJ22" s="29" t="n">
        <v>46219</v>
      </c>
      <c r="AK22" s="20">
        <f>IF($AI$22="","",TODAY()-$AI$22)</f>
        <v/>
      </c>
      <c r="AL22" s="21" t="n"/>
    </row>
    <row r="23" ht="56.25" customHeight="1">
      <c r="A23" s="16" t="inlineStr">
        <is>
          <t>1776087370</t>
        </is>
      </c>
      <c r="B23" s="17" t="n">
        <v>46125</v>
      </c>
      <c r="C23" s="16" t="inlineStr">
        <is>
          <t>JG</t>
        </is>
      </c>
      <c r="D23" s="16" t="inlineStr">
        <is>
          <t>OR</t>
        </is>
      </c>
      <c r="E23" s="16" t="inlineStr">
        <is>
          <t>SC</t>
        </is>
      </c>
      <c r="F23" s="18" t="inlineStr">
        <is>
          <t>UW</t>
        </is>
      </c>
      <c r="G23" s="19" t="inlineStr">
        <is>
          <t>Prose Buda</t>
        </is>
      </c>
      <c r="H23" s="20" t="inlineStr">
        <is>
          <t>Buda</t>
        </is>
      </c>
      <c r="I23" s="20" t="inlineStr">
        <is>
          <t>TX</t>
        </is>
      </c>
      <c r="J23" s="21" t="inlineStr">
        <is>
          <t>78610</t>
        </is>
      </c>
      <c r="K23" s="20" t="inlineStr">
        <is>
          <t>Austin-Round Rock, TX</t>
        </is>
      </c>
      <c r="L23" s="20" t="inlineStr">
        <is>
          <t>Alliance Residential</t>
        </is>
      </c>
      <c r="M23" s="20" t="inlineStr">
        <is>
          <t>RPM</t>
        </is>
      </c>
      <c r="N23" s="22" t="inlineStr">
        <is>
          <t>Tyler Ford</t>
        </is>
      </c>
      <c r="O23" s="23" t="inlineStr">
        <is>
          <t>Floating</t>
        </is>
      </c>
      <c r="P23" s="20" t="inlineStr">
        <is>
          <t>Refl.</t>
        </is>
      </c>
      <c r="Q23" s="20" t="inlineStr">
        <is>
          <t>Pre-stabilization</t>
        </is>
      </c>
      <c r="R23" s="20" t="inlineStr">
        <is>
          <t>Garden Style</t>
        </is>
      </c>
      <c r="S23" s="16" t="n">
        <v>360</v>
      </c>
      <c r="T23" s="16" t="n">
        <v>2024</v>
      </c>
      <c r="U23" s="24" t="n"/>
      <c r="V23" s="25" t="n">
        <v>44500000</v>
      </c>
      <c r="W23" s="25" t="n">
        <v>43425000</v>
      </c>
      <c r="X23" s="25" t="n">
        <v>1075000</v>
      </c>
      <c r="Y23" s="16" t="n">
        <v>2</v>
      </c>
      <c r="Z23" s="16" t="n">
        <v>230</v>
      </c>
      <c r="AA23" s="85" t="n">
        <v>0.025</v>
      </c>
      <c r="AB23" s="85" t="n"/>
      <c r="AC23" s="86" t="n">
        <v>0.65291458</v>
      </c>
      <c r="AD23" s="28" t="n">
        <v>0.66399083</v>
      </c>
      <c r="AE23" s="28" t="n">
        <v>0.03901107</v>
      </c>
      <c r="AF23" s="28" t="n">
        <v>0.07106419</v>
      </c>
      <c r="AG23" s="85" t="n">
        <v>0.0075</v>
      </c>
      <c r="AH23" s="21" t="n"/>
      <c r="AI23" s="21" t="n"/>
      <c r="AJ23" s="29" t="n">
        <v>46227</v>
      </c>
      <c r="AK23" s="20">
        <f>IF($AI$23="","",TODAY()-$AI$23)</f>
        <v/>
      </c>
      <c r="AL23" s="21" t="n"/>
    </row>
    <row r="24" ht="56.25" customHeight="1">
      <c r="A24" s="16" t="inlineStr">
        <is>
          <t>1776081974</t>
        </is>
      </c>
      <c r="B24" s="17" t="n">
        <v>46125</v>
      </c>
      <c r="C24" s="16" t="inlineStr">
        <is>
          <t>JG</t>
        </is>
      </c>
      <c r="D24" s="16" t="inlineStr">
        <is>
          <t>OR</t>
        </is>
      </c>
      <c r="E24" s="16" t="inlineStr">
        <is>
          <t>SC</t>
        </is>
      </c>
      <c r="F24" s="18" t="inlineStr">
        <is>
          <t>UW</t>
        </is>
      </c>
      <c r="G24" s="19" t="inlineStr">
        <is>
          <t>Broadstone Garden Oaks</t>
        </is>
      </c>
      <c r="H24" s="20" t="inlineStr">
        <is>
          <t>Houston</t>
        </is>
      </c>
      <c r="I24" s="20" t="inlineStr">
        <is>
          <t>TX</t>
        </is>
      </c>
      <c r="J24" s="21" t="inlineStr">
        <is>
          <t>77018</t>
        </is>
      </c>
      <c r="K24" s="20" t="inlineStr">
        <is>
          <t>Houston-The Woodlands-Sugar Land, TX</t>
        </is>
      </c>
      <c r="L24" s="20" t="inlineStr">
        <is>
          <t>Alliance Residential; Carlyle</t>
        </is>
      </c>
      <c r="M24" s="20" t="inlineStr">
        <is>
          <t>RPM Living</t>
        </is>
      </c>
      <c r="N24" s="22" t="inlineStr">
        <is>
          <t>Tyler Ford</t>
        </is>
      </c>
      <c r="O24" s="23" t="inlineStr">
        <is>
          <t>Floating</t>
        </is>
      </c>
      <c r="P24" s="20" t="inlineStr">
        <is>
          <t>Refl.</t>
        </is>
      </c>
      <c r="Q24" s="20" t="inlineStr">
        <is>
          <t>Pre-stabilization</t>
        </is>
      </c>
      <c r="R24" s="20" t="inlineStr">
        <is>
          <t>Midrise</t>
        </is>
      </c>
      <c r="S24" s="16" t="n">
        <v>255</v>
      </c>
      <c r="T24" s="16" t="n">
        <v>2024</v>
      </c>
      <c r="U24" s="24" t="n"/>
      <c r="V24" s="25" t="n">
        <v>36500000</v>
      </c>
      <c r="W24" s="25" t="n">
        <v>35250000</v>
      </c>
      <c r="X24" s="25" t="n">
        <v>1250000</v>
      </c>
      <c r="Y24" s="16" t="n">
        <v>2</v>
      </c>
      <c r="Z24" s="16" t="n">
        <v>245</v>
      </c>
      <c r="AA24" s="85" t="n">
        <v>0.025</v>
      </c>
      <c r="AB24" s="85" t="n"/>
      <c r="AC24" s="86" t="n">
        <v>0.53867091</v>
      </c>
      <c r="AD24" s="28" t="n">
        <v>0.70219124</v>
      </c>
      <c r="AE24" s="28" t="n">
        <v>0.01453778</v>
      </c>
      <c r="AF24" s="28" t="n">
        <v>0.06997043</v>
      </c>
      <c r="AG24" s="85" t="n">
        <v>0.0075</v>
      </c>
      <c r="AH24" s="21" t="n"/>
      <c r="AI24" s="21" t="n"/>
      <c r="AJ24" s="29" t="n">
        <v>46227</v>
      </c>
      <c r="AK24" s="20">
        <f>IF($AI$24="","",TODAY()-$AI$24)</f>
        <v/>
      </c>
      <c r="AL24" s="21" t="n"/>
    </row>
    <row r="25" ht="56.25" customHeight="1">
      <c r="A25" s="16" t="inlineStr">
        <is>
          <t>1776072207</t>
        </is>
      </c>
      <c r="B25" s="17" t="n">
        <v>46125</v>
      </c>
      <c r="C25" s="16" t="inlineStr">
        <is>
          <t>JG</t>
        </is>
      </c>
      <c r="D25" s="16" t="inlineStr">
        <is>
          <t>OR</t>
        </is>
      </c>
      <c r="E25" s="16" t="inlineStr">
        <is>
          <t>SC</t>
        </is>
      </c>
      <c r="F25" s="18" t="inlineStr">
        <is>
          <t>UW</t>
        </is>
      </c>
      <c r="G25" s="19" t="inlineStr">
        <is>
          <t>Prose KTX</t>
        </is>
      </c>
      <c r="H25" s="20" t="inlineStr">
        <is>
          <t>Katy</t>
        </is>
      </c>
      <c r="I25" s="20" t="inlineStr">
        <is>
          <t>TX</t>
        </is>
      </c>
      <c r="J25" s="21" t="inlineStr">
        <is>
          <t>77449</t>
        </is>
      </c>
      <c r="K25" s="20" t="inlineStr">
        <is>
          <t>Houston-The Woodlands-Sugar Land, TX</t>
        </is>
      </c>
      <c r="L25" s="20" t="inlineStr">
        <is>
          <t>Alliance Residential</t>
        </is>
      </c>
      <c r="M25" s="20" t="inlineStr">
        <is>
          <t>RPM Living</t>
        </is>
      </c>
      <c r="N25" s="22" t="inlineStr">
        <is>
          <t>Tyler Ford</t>
        </is>
      </c>
      <c r="O25" s="23" t="inlineStr">
        <is>
          <t>Floating</t>
        </is>
      </c>
      <c r="P25" s="20" t="inlineStr">
        <is>
          <t>Refl.</t>
        </is>
      </c>
      <c r="Q25" s="20" t="inlineStr">
        <is>
          <t>Pre-stabilization</t>
        </is>
      </c>
      <c r="R25" s="20" t="inlineStr">
        <is>
          <t>Midrise</t>
        </is>
      </c>
      <c r="S25" s="16" t="n">
        <v>332</v>
      </c>
      <c r="T25" s="16" t="n">
        <v>2024</v>
      </c>
      <c r="U25" s="24" t="n"/>
      <c r="V25" s="25" t="n">
        <v>40000000</v>
      </c>
      <c r="W25" s="25" t="n">
        <v>39125000</v>
      </c>
      <c r="X25" s="25" t="n">
        <v>875000</v>
      </c>
      <c r="Y25" s="16" t="n">
        <v>2</v>
      </c>
      <c r="Z25" s="16" t="n">
        <v>245</v>
      </c>
      <c r="AA25" s="85" t="n">
        <v>0.025</v>
      </c>
      <c r="AB25" s="85" t="n"/>
      <c r="AC25" s="86" t="n">
        <v>0.60549672</v>
      </c>
      <c r="AD25" s="28" t="n">
        <v>0.75095969</v>
      </c>
      <c r="AE25" s="28" t="n">
        <v>0.05380161</v>
      </c>
      <c r="AF25" s="28" t="n">
        <v>0.06853528</v>
      </c>
      <c r="AG25" s="85" t="n">
        <v>0.0075</v>
      </c>
      <c r="AH25" s="21" t="n"/>
      <c r="AI25" s="21" t="n"/>
      <c r="AJ25" s="29" t="n">
        <v>46227</v>
      </c>
      <c r="AK25" s="20">
        <f>IF($AI$25="","",TODAY()-$AI$25)</f>
        <v/>
      </c>
      <c r="AL25" s="21" t="n"/>
    </row>
    <row r="26" ht="56.25" customHeight="1">
      <c r="A26" s="16" t="inlineStr">
        <is>
          <t>1776083112</t>
        </is>
      </c>
      <c r="B26" s="17" t="n">
        <v>46125</v>
      </c>
      <c r="C26" s="16" t="inlineStr">
        <is>
          <t>JG</t>
        </is>
      </c>
      <c r="D26" s="16" t="inlineStr">
        <is>
          <t>OR</t>
        </is>
      </c>
      <c r="E26" s="16" t="inlineStr">
        <is>
          <t>SC</t>
        </is>
      </c>
      <c r="F26" s="18" t="inlineStr">
        <is>
          <t>UW</t>
        </is>
      </c>
      <c r="G26" s="19" t="inlineStr">
        <is>
          <t>Prose Solaire</t>
        </is>
      </c>
      <c r="H26" s="20" t="inlineStr">
        <is>
          <t>Corpus Christi</t>
        </is>
      </c>
      <c r="I26" s="20" t="inlineStr">
        <is>
          <t>TX</t>
        </is>
      </c>
      <c r="J26" s="21" t="inlineStr">
        <is>
          <t>78414</t>
        </is>
      </c>
      <c r="K26" s="20" t="inlineStr">
        <is>
          <t>Corpus Christi, TX</t>
        </is>
      </c>
      <c r="L26" s="20" t="inlineStr">
        <is>
          <t>Alliance Residential; Carlyle</t>
        </is>
      </c>
      <c r="M26" s="20" t="inlineStr">
        <is>
          <t>Greystar</t>
        </is>
      </c>
      <c r="N26" s="22" t="inlineStr">
        <is>
          <t>Tyler Ford</t>
        </is>
      </c>
      <c r="O26" s="23" t="inlineStr">
        <is>
          <t>Floating</t>
        </is>
      </c>
      <c r="P26" s="20" t="inlineStr">
        <is>
          <t>Refl.</t>
        </is>
      </c>
      <c r="Q26" s="20" t="inlineStr">
        <is>
          <t>Pre-stabilization</t>
        </is>
      </c>
      <c r="R26" s="20" t="inlineStr">
        <is>
          <t>Garden Style</t>
        </is>
      </c>
      <c r="S26" s="16" t="n">
        <v>303</v>
      </c>
      <c r="T26" s="16" t="n">
        <v>2024</v>
      </c>
      <c r="U26" s="24" t="n"/>
      <c r="V26" s="25" t="n">
        <v>33500000</v>
      </c>
      <c r="W26" s="25" t="n">
        <v>33500000</v>
      </c>
      <c r="X26" s="25" t="n">
        <v>0</v>
      </c>
      <c r="Y26" s="16" t="n">
        <v>2</v>
      </c>
      <c r="Z26" s="16" t="n">
        <v>230</v>
      </c>
      <c r="AA26" s="85" t="n">
        <v>0.025</v>
      </c>
      <c r="AB26" s="85" t="n"/>
      <c r="AC26" s="86" t="n">
        <v>0.65594598</v>
      </c>
      <c r="AD26" s="28" t="n">
        <v>0.65302144</v>
      </c>
      <c r="AE26" s="28" t="n">
        <v>0.06790494</v>
      </c>
      <c r="AF26" s="28" t="n">
        <v>0.08059418</v>
      </c>
      <c r="AG26" s="85" t="n">
        <v>0.0075</v>
      </c>
      <c r="AH26" s="21" t="n"/>
      <c r="AI26" s="21" t="n"/>
      <c r="AJ26" s="29" t="n">
        <v>46230</v>
      </c>
      <c r="AK26" s="20">
        <f>IF($AI$26="","",TODAY()-$AI$26)</f>
        <v/>
      </c>
      <c r="AL26" s="21" t="n"/>
    </row>
    <row r="27" ht="56.25" customHeight="1">
      <c r="A27" s="16" t="inlineStr">
        <is>
          <t>1776082778</t>
        </is>
      </c>
      <c r="B27" s="17" t="n">
        <v>46125</v>
      </c>
      <c r="C27" s="16" t="inlineStr">
        <is>
          <t>JG</t>
        </is>
      </c>
      <c r="D27" s="16" t="inlineStr">
        <is>
          <t>OR</t>
        </is>
      </c>
      <c r="E27" s="16" t="inlineStr">
        <is>
          <t>SC</t>
        </is>
      </c>
      <c r="F27" s="18" t="inlineStr">
        <is>
          <t>UW</t>
        </is>
      </c>
      <c r="G27" s="19" t="inlineStr">
        <is>
          <t>Broadstone Amarra</t>
        </is>
      </c>
      <c r="H27" s="20" t="inlineStr">
        <is>
          <t>Houston</t>
        </is>
      </c>
      <c r="I27" s="20" t="inlineStr">
        <is>
          <t>TX</t>
        </is>
      </c>
      <c r="J27" s="21" t="inlineStr">
        <is>
          <t>77043</t>
        </is>
      </c>
      <c r="K27" s="20" t="inlineStr">
        <is>
          <t>Houston-The Woodlands-Sugar Land, TX</t>
        </is>
      </c>
      <c r="L27" s="20" t="inlineStr">
        <is>
          <t>Alliance Residential; Carlyle</t>
        </is>
      </c>
      <c r="M27" s="20" t="inlineStr">
        <is>
          <t>Greystar</t>
        </is>
      </c>
      <c r="N27" s="22" t="inlineStr">
        <is>
          <t>Tyler Ford</t>
        </is>
      </c>
      <c r="O27" s="23" t="inlineStr">
        <is>
          <t>Floating</t>
        </is>
      </c>
      <c r="P27" s="20" t="inlineStr">
        <is>
          <t>Refl.</t>
        </is>
      </c>
      <c r="Q27" s="20" t="inlineStr">
        <is>
          <t>Pre-stabilization</t>
        </is>
      </c>
      <c r="R27" s="20" t="inlineStr">
        <is>
          <t>Midrise</t>
        </is>
      </c>
      <c r="S27" s="16" t="n">
        <v>340</v>
      </c>
      <c r="T27" s="16" t="n">
        <v>2024</v>
      </c>
      <c r="U27" s="24" t="n"/>
      <c r="V27" s="25" t="n">
        <v>41350000</v>
      </c>
      <c r="W27" s="25" t="n">
        <v>41350000</v>
      </c>
      <c r="X27" s="25" t="n">
        <v>0</v>
      </c>
      <c r="Y27" s="16" t="n">
        <v>2</v>
      </c>
      <c r="Z27" s="16" t="n">
        <v>230</v>
      </c>
      <c r="AA27" s="85" t="n">
        <v>0.02</v>
      </c>
      <c r="AB27" s="85" t="n"/>
      <c r="AC27" s="86" t="n">
        <v>0.64450335</v>
      </c>
      <c r="AD27" s="28" t="n">
        <v>0.63420245</v>
      </c>
      <c r="AE27" s="28" t="n">
        <v>0.05221408</v>
      </c>
      <c r="AF27" s="28" t="n">
        <v>0.07582572</v>
      </c>
      <c r="AG27" s="85" t="n">
        <v>0.0075</v>
      </c>
      <c r="AH27" s="21" t="n"/>
      <c r="AI27" s="21" t="n"/>
      <c r="AJ27" s="29" t="n">
        <v>46230</v>
      </c>
      <c r="AK27" s="20">
        <f>IF($AI$27="","",TODAY()-$AI$27)</f>
        <v/>
      </c>
      <c r="AL27" s="21" t="n"/>
    </row>
    <row r="28" ht="56.25" customHeight="1">
      <c r="A28" s="16" t="inlineStr">
        <is>
          <t>1776087477</t>
        </is>
      </c>
      <c r="B28" s="17" t="n">
        <v>46125</v>
      </c>
      <c r="C28" s="16" t="inlineStr">
        <is>
          <t>JG</t>
        </is>
      </c>
      <c r="D28" s="16" t="inlineStr">
        <is>
          <t>OR</t>
        </is>
      </c>
      <c r="E28" s="16" t="inlineStr">
        <is>
          <t>SC</t>
        </is>
      </c>
      <c r="F28" s="18" t="inlineStr">
        <is>
          <t>UW</t>
        </is>
      </c>
      <c r="G28" s="19" t="inlineStr">
        <is>
          <t>Broadstone EaDo</t>
        </is>
      </c>
      <c r="H28" s="20" t="inlineStr">
        <is>
          <t>Houston</t>
        </is>
      </c>
      <c r="I28" s="20" t="inlineStr">
        <is>
          <t>TX</t>
        </is>
      </c>
      <c r="J28" s="21" t="inlineStr">
        <is>
          <t>77003</t>
        </is>
      </c>
      <c r="K28" s="20" t="inlineStr">
        <is>
          <t>Houston-The Woodlands-Sugar Land, TX</t>
        </is>
      </c>
      <c r="L28" s="20" t="inlineStr">
        <is>
          <t>Alliance Residential</t>
        </is>
      </c>
      <c r="M28" s="20" t="inlineStr">
        <is>
          <t>Greystar</t>
        </is>
      </c>
      <c r="N28" s="22" t="inlineStr">
        <is>
          <t>Tyler Ford</t>
        </is>
      </c>
      <c r="O28" s="23" t="inlineStr">
        <is>
          <t>Floating</t>
        </is>
      </c>
      <c r="P28" s="20" t="inlineStr">
        <is>
          <t>Refl.</t>
        </is>
      </c>
      <c r="Q28" s="20" t="inlineStr">
        <is>
          <t>Pre-stabilization</t>
        </is>
      </c>
      <c r="R28" s="20" t="inlineStr">
        <is>
          <t>Midrise</t>
        </is>
      </c>
      <c r="S28" s="16" t="n">
        <v>371</v>
      </c>
      <c r="T28" s="16" t="n">
        <v>2024</v>
      </c>
      <c r="U28" s="24" t="n"/>
      <c r="V28" s="25" t="n">
        <v>57600000</v>
      </c>
      <c r="W28" s="25" t="n">
        <v>56600000</v>
      </c>
      <c r="X28" s="25" t="n">
        <v>1000000</v>
      </c>
      <c r="Y28" s="16" t="n">
        <v>2</v>
      </c>
      <c r="Z28" s="16" t="n">
        <v>230</v>
      </c>
      <c r="AA28" s="85" t="n">
        <v>0.025</v>
      </c>
      <c r="AB28" s="85" t="n"/>
      <c r="AC28" s="86" t="n">
        <v>0.60766694</v>
      </c>
      <c r="AD28" s="28" t="n">
        <v>0.67865707</v>
      </c>
      <c r="AE28" s="28" t="n">
        <v>0.02096019</v>
      </c>
      <c r="AF28" s="28" t="n">
        <v>0.07012532</v>
      </c>
      <c r="AG28" s="85" t="n">
        <v>0.0075</v>
      </c>
      <c r="AH28" s="21" t="n"/>
      <c r="AI28" s="21" t="n"/>
      <c r="AJ28" s="29" t="n">
        <v>46230</v>
      </c>
      <c r="AK28" s="20">
        <f>IF($AI$28="","",TODAY()-$AI$28)</f>
        <v/>
      </c>
      <c r="AL28" s="21" t="n"/>
    </row>
    <row r="29" ht="56.25" customHeight="1">
      <c r="A29" s="16" t="inlineStr">
        <is>
          <t>1777033675</t>
        </is>
      </c>
      <c r="B29" s="17" t="n">
        <v>46136</v>
      </c>
      <c r="C29" s="16" t="inlineStr">
        <is>
          <t>BW</t>
        </is>
      </c>
      <c r="D29" s="16" t="inlineStr">
        <is>
          <t>FA</t>
        </is>
      </c>
      <c r="E29" s="16" t="inlineStr">
        <is>
          <t>JK</t>
        </is>
      </c>
      <c r="F29" s="18" t="inlineStr">
        <is>
          <t>UW</t>
        </is>
      </c>
      <c r="G29" s="19" t="inlineStr">
        <is>
          <t>Waterbury House</t>
        </is>
      </c>
      <c r="H29" s="20" t="inlineStr">
        <is>
          <t>Minneapolis</t>
        </is>
      </c>
      <c r="I29" s="20" t="inlineStr">
        <is>
          <t>MN</t>
        </is>
      </c>
      <c r="J29" s="21" t="inlineStr">
        <is>
          <t>55416</t>
        </is>
      </c>
      <c r="K29" s="20" t="inlineStr">
        <is>
          <t>Minneapolis-St. Paul-Bloomington, MN-WI</t>
        </is>
      </c>
      <c r="L29" s="20" t="n"/>
      <c r="M29" s="20" t="inlineStr">
        <is>
          <t>Bader</t>
        </is>
      </c>
      <c r="N29" s="22" t="inlineStr">
        <is>
          <t>Steven Leitsch</t>
        </is>
      </c>
      <c r="O29" s="30" t="inlineStr">
        <is>
          <t>FIXED</t>
        </is>
      </c>
      <c r="P29" s="20" t="inlineStr">
        <is>
          <t>Refl.</t>
        </is>
      </c>
      <c r="Q29" s="20" t="inlineStr">
        <is>
          <t>46200000</t>
        </is>
      </c>
      <c r="R29" s="20" t="inlineStr">
        <is>
          <t>Midrise</t>
        </is>
      </c>
      <c r="S29" s="16" t="n">
        <v>72</v>
      </c>
      <c r="T29" s="16" t="n">
        <v>2023</v>
      </c>
      <c r="U29" s="24" t="n"/>
      <c r="V29" s="25" t="n">
        <v>41750000</v>
      </c>
      <c r="W29" s="25" t="n">
        <v>41750000</v>
      </c>
      <c r="X29" s="25" t="n">
        <v>0</v>
      </c>
      <c r="Y29" s="16" t="n">
        <v>5</v>
      </c>
      <c r="Z29" s="16" t="n">
        <v>195</v>
      </c>
      <c r="AA29" s="85" t="n">
        <v>0.044</v>
      </c>
      <c r="AB29" s="85" t="n"/>
      <c r="AC29" s="86" t="n">
        <v>0.58534656</v>
      </c>
      <c r="AD29" s="28" t="n">
        <v>0.6777597400000001</v>
      </c>
      <c r="AE29" s="28" t="n">
        <v>0.07222468</v>
      </c>
      <c r="AF29" s="28" t="n">
        <v>0.07146734</v>
      </c>
      <c r="AG29" s="85" t="n">
        <v>0.02</v>
      </c>
      <c r="AH29" s="21" t="n"/>
      <c r="AI29" s="21" t="n"/>
      <c r="AJ29" s="29" t="n">
        <v>46240</v>
      </c>
      <c r="AK29" s="20">
        <f>IF($AI$29="","",TODAY()-$AI$29)</f>
        <v/>
      </c>
      <c r="AL29" s="21" t="n"/>
    </row>
    <row r="30" ht="56.25" customHeight="1">
      <c r="A30" s="16" t="inlineStr">
        <is>
          <t>1776088193</t>
        </is>
      </c>
      <c r="B30" s="17" t="n">
        <v>46125</v>
      </c>
      <c r="C30" s="16" t="inlineStr">
        <is>
          <t>JG</t>
        </is>
      </c>
      <c r="D30" s="16" t="inlineStr">
        <is>
          <t>OR</t>
        </is>
      </c>
      <c r="E30" s="16" t="inlineStr">
        <is>
          <t>SC</t>
        </is>
      </c>
      <c r="F30" s="18" t="inlineStr">
        <is>
          <t>UW</t>
        </is>
      </c>
      <c r="G30" s="19" t="inlineStr">
        <is>
          <t>Broadstone Frontera Ridge</t>
        </is>
      </c>
      <c r="H30" s="20" t="inlineStr">
        <is>
          <t>Round Rock</t>
        </is>
      </c>
      <c r="I30" s="20" t="inlineStr">
        <is>
          <t>TX</t>
        </is>
      </c>
      <c r="J30" s="21" t="inlineStr">
        <is>
          <t>78681</t>
        </is>
      </c>
      <c r="K30" s="20" t="inlineStr">
        <is>
          <t>Austin-Round Rock, TX</t>
        </is>
      </c>
      <c r="L30" s="20" t="inlineStr">
        <is>
          <t>Alliance Residential; Carlyle</t>
        </is>
      </c>
      <c r="M30" s="20" t="inlineStr">
        <is>
          <t>Greystar</t>
        </is>
      </c>
      <c r="N30" s="22" t="inlineStr">
        <is>
          <t>Tyler Ford</t>
        </is>
      </c>
      <c r="O30" s="23" t="inlineStr">
        <is>
          <t>Floating</t>
        </is>
      </c>
      <c r="P30" s="20" t="inlineStr">
        <is>
          <t>Refl.</t>
        </is>
      </c>
      <c r="Q30" s="20" t="inlineStr">
        <is>
          <t>Pre-stabilization</t>
        </is>
      </c>
      <c r="R30" s="20" t="inlineStr">
        <is>
          <t>Garden Style</t>
        </is>
      </c>
      <c r="S30" s="16" t="n">
        <v>376</v>
      </c>
      <c r="T30" s="16" t="n">
        <v>2024</v>
      </c>
      <c r="U30" s="24" t="n"/>
      <c r="V30" s="25" t="n">
        <v>58300000</v>
      </c>
      <c r="W30" s="25" t="n">
        <v>56800000</v>
      </c>
      <c r="X30" s="25" t="n">
        <v>1500000</v>
      </c>
      <c r="Y30" s="16" t="n">
        <v>2</v>
      </c>
      <c r="Z30" s="16" t="n">
        <v>245</v>
      </c>
      <c r="AA30" s="85" t="n">
        <v>0.025</v>
      </c>
      <c r="AB30" s="85" t="n"/>
      <c r="AC30" s="86" t="n">
        <v>0.61324588</v>
      </c>
      <c r="AD30" s="28" t="n">
        <v>0.68516285</v>
      </c>
      <c r="AE30" s="28" t="n">
        <v>0.02982285</v>
      </c>
      <c r="AF30" s="28" t="n">
        <v>0.06776734</v>
      </c>
      <c r="AG30" s="85" t="n">
        <v>0.0075</v>
      </c>
      <c r="AH30" s="21" t="n"/>
      <c r="AI30" s="21" t="n"/>
      <c r="AJ30" s="29" t="n">
        <v>46241</v>
      </c>
      <c r="AK30" s="20">
        <f>IF($AI$30="","",TODAY()-$AI$30)</f>
        <v/>
      </c>
      <c r="AL30" s="21" t="n"/>
    </row>
    <row r="31" ht="56.25" customHeight="1">
      <c r="A31" s="16" t="inlineStr">
        <is>
          <t>1778150313</t>
        </is>
      </c>
      <c r="B31" s="17" t="n">
        <v>46149</v>
      </c>
      <c r="C31" s="16" t="inlineStr">
        <is>
          <t>JG</t>
        </is>
      </c>
      <c r="D31" s="16" t="inlineStr">
        <is>
          <t>OR</t>
        </is>
      </c>
      <c r="E31" s="16" t="inlineStr">
        <is>
          <t>SC</t>
        </is>
      </c>
      <c r="F31" s="18" t="inlineStr">
        <is>
          <t>UW</t>
        </is>
      </c>
      <c r="G31" s="19" t="inlineStr">
        <is>
          <t>Cornerstone Westbury</t>
        </is>
      </c>
      <c r="H31" s="20" t="inlineStr">
        <is>
          <t>Westbury</t>
        </is>
      </c>
      <c r="I31" s="20" t="inlineStr">
        <is>
          <t>NY</t>
        </is>
      </c>
      <c r="J31" s="21" t="inlineStr">
        <is>
          <t>11590</t>
        </is>
      </c>
      <c r="K31" s="20" t="inlineStr">
        <is>
          <t>Nassau County-Suffolk County, NY</t>
        </is>
      </c>
      <c r="L31" s="20" t="n"/>
      <c r="M31" s="20" t="inlineStr">
        <is>
          <t>Greystar</t>
        </is>
      </c>
      <c r="N31" s="22" t="inlineStr">
        <is>
          <t>Sam Miller</t>
        </is>
      </c>
      <c r="O31" s="23" t="inlineStr">
        <is>
          <t>Floating</t>
        </is>
      </c>
      <c r="P31" s="20" t="inlineStr">
        <is>
          <t>Refl.</t>
        </is>
      </c>
      <c r="Q31" s="20" t="inlineStr">
        <is>
          <t>Pre-stabilization</t>
        </is>
      </c>
      <c r="R31" s="20" t="inlineStr">
        <is>
          <t>Midrise</t>
        </is>
      </c>
      <c r="S31" s="16" t="n">
        <v>130</v>
      </c>
      <c r="T31" s="16" t="n"/>
      <c r="U31" s="24" t="n"/>
      <c r="V31" s="25" t="n">
        <v>53500000</v>
      </c>
      <c r="W31" s="25" t="n">
        <v>53500000</v>
      </c>
      <c r="X31" s="25" t="n">
        <v>0</v>
      </c>
      <c r="Y31" s="16" t="n">
        <v>2</v>
      </c>
      <c r="Z31" s="16" t="n">
        <v>265</v>
      </c>
      <c r="AA31" s="85" t="n">
        <v>0.025</v>
      </c>
      <c r="AB31" s="85" t="n"/>
      <c r="AC31" s="86" t="n">
        <v>0.91048332</v>
      </c>
      <c r="AD31" s="28" t="n">
        <v>0.74857159</v>
      </c>
      <c r="AE31" s="28" t="n">
        <v>0.06121979</v>
      </c>
      <c r="AF31" s="28" t="n">
        <v>0.06823313</v>
      </c>
      <c r="AG31" s="85" t="n">
        <v>0.01</v>
      </c>
      <c r="AH31" s="21" t="n"/>
      <c r="AI31" s="21" t="n"/>
      <c r="AJ31" s="29" t="n">
        <v>46274</v>
      </c>
      <c r="AK31" s="20">
        <f>IF($AI$31="","",TODAY()-$AI$31)</f>
        <v/>
      </c>
      <c r="AL31" s="21" t="n"/>
    </row>
    <row r="32" ht="56.25" customHeight="1">
      <c r="A32" s="31" t="inlineStr">
        <is>
          <t>1784645476</t>
        </is>
      </c>
      <c r="B32" s="32" t="n">
        <v>46225</v>
      </c>
      <c r="C32" s="31" t="inlineStr">
        <is>
          <t>BW</t>
        </is>
      </c>
      <c r="D32" s="31" t="inlineStr">
        <is>
          <t>DS</t>
        </is>
      </c>
      <c r="E32" s="31" t="inlineStr">
        <is>
          <t>FA</t>
        </is>
      </c>
      <c r="F32" s="33" t="inlineStr">
        <is>
          <t>Term Sheet</t>
        </is>
      </c>
      <c r="G32" s="34" t="inlineStr">
        <is>
          <t>Vue Apartments</t>
        </is>
      </c>
      <c r="H32" s="35" t="inlineStr">
        <is>
          <t>Portland</t>
        </is>
      </c>
      <c r="I32" s="35" t="inlineStr">
        <is>
          <t>OR</t>
        </is>
      </c>
      <c r="J32" s="36" t="inlineStr">
        <is>
          <t>97201</t>
        </is>
      </c>
      <c r="K32" s="35" t="inlineStr">
        <is>
          <t>Portland-Vancouver-Beaverton, OR-WA MSA</t>
        </is>
      </c>
      <c r="L32" s="35" t="n"/>
      <c r="M32" s="35" t="inlineStr">
        <is>
          <t>Two Coast Living</t>
        </is>
      </c>
      <c r="N32" s="37" t="inlineStr">
        <is>
          <t>Bob Falese</t>
        </is>
      </c>
      <c r="O32" s="38" t="inlineStr">
        <is>
          <t>FIXED</t>
        </is>
      </c>
      <c r="P32" s="35" t="inlineStr">
        <is>
          <t>Refl.</t>
        </is>
      </c>
      <c r="Q32" s="35" t="n"/>
      <c r="R32" s="35" t="inlineStr">
        <is>
          <t>High Rise</t>
        </is>
      </c>
      <c r="S32" s="31" t="n">
        <v>309</v>
      </c>
      <c r="T32" s="31" t="n">
        <v>1951</v>
      </c>
      <c r="U32" s="39" t="n"/>
      <c r="V32" s="40" t="n">
        <v>47250000</v>
      </c>
      <c r="W32" s="40" t="n">
        <v>47250000</v>
      </c>
      <c r="X32" s="40" t="n">
        <v>0</v>
      </c>
      <c r="Y32" s="31" t="n">
        <v>5</v>
      </c>
      <c r="Z32" s="31" t="n">
        <v>205</v>
      </c>
      <c r="AA32" s="87" t="n">
        <v>0.0445</v>
      </c>
      <c r="AB32" s="87" t="n"/>
      <c r="AC32" s="88" t="n">
        <v>0.69297203</v>
      </c>
      <c r="AD32" s="43" t="n">
        <v>0.7269230800000001</v>
      </c>
      <c r="AE32" s="43" t="n">
        <v>0.07516396</v>
      </c>
      <c r="AF32" s="43" t="n">
        <v>0.07390205</v>
      </c>
      <c r="AG32" s="87" t="n">
        <v>0.0175</v>
      </c>
      <c r="AH32" s="36" t="n"/>
      <c r="AI32" s="36" t="n"/>
      <c r="AJ32" s="36" t="n"/>
      <c r="AK32" s="35">
        <f>IF($AI$32="","",TODAY()-$AI$32)</f>
        <v/>
      </c>
      <c r="AL32" s="36" t="n"/>
    </row>
    <row r="33" ht="56.25" customHeight="1">
      <c r="A33" s="44" t="inlineStr">
        <is>
          <t>1781778573</t>
        </is>
      </c>
      <c r="B33" s="45" t="n">
        <v>46191</v>
      </c>
      <c r="C33" s="44" t="inlineStr">
        <is>
          <t>JG</t>
        </is>
      </c>
      <c r="D33" s="44" t="inlineStr">
        <is>
          <t>OR</t>
        </is>
      </c>
      <c r="E33" s="44" t="inlineStr">
        <is>
          <t>SC</t>
        </is>
      </c>
      <c r="F33" s="46" t="inlineStr">
        <is>
          <t>Quote</t>
        </is>
      </c>
      <c r="G33" s="47" t="inlineStr">
        <is>
          <t>1975 Madison</t>
        </is>
      </c>
      <c r="H33" s="48" t="inlineStr">
        <is>
          <t>New York</t>
        </is>
      </c>
      <c r="I33" s="48" t="inlineStr">
        <is>
          <t>NY</t>
        </is>
      </c>
      <c r="J33" s="49" t="inlineStr">
        <is>
          <t>10035</t>
        </is>
      </c>
      <c r="K33" s="48" t="inlineStr">
        <is>
          <t>New York-Jersey City-White Plains, NY-NJ</t>
        </is>
      </c>
      <c r="L33" s="48" t="inlineStr">
        <is>
          <t>Davis Companies</t>
        </is>
      </c>
      <c r="M33" s="48" t="inlineStr">
        <is>
          <t>MNS</t>
        </is>
      </c>
      <c r="N33" s="50" t="inlineStr">
        <is>
          <t>Fabrice Vasques</t>
        </is>
      </c>
      <c r="O33" s="51" t="inlineStr">
        <is>
          <t>Floating</t>
        </is>
      </c>
      <c r="P33" s="48" t="inlineStr">
        <is>
          <t>Refl.</t>
        </is>
      </c>
      <c r="Q33" s="48" t="inlineStr">
        <is>
          <t>Pre-stabilization</t>
        </is>
      </c>
      <c r="R33" s="48" t="inlineStr">
        <is>
          <t>Midrise</t>
        </is>
      </c>
      <c r="S33" s="44" t="n">
        <v>97</v>
      </c>
      <c r="T33" s="44" t="n">
        <v>2025</v>
      </c>
      <c r="U33" s="52" t="n"/>
      <c r="V33" s="53" t="n">
        <v>55000000</v>
      </c>
      <c r="W33" s="53" t="n">
        <v>52500000</v>
      </c>
      <c r="X33" s="53" t="n">
        <v>2500000</v>
      </c>
      <c r="Y33" s="44" t="n">
        <v>2</v>
      </c>
      <c r="Z33" s="44" t="n">
        <v>255</v>
      </c>
      <c r="AA33" s="89" t="n">
        <v>0.03</v>
      </c>
      <c r="AB33" s="89" t="n"/>
      <c r="AC33" s="90" t="n">
        <v>0.7510356500000001</v>
      </c>
      <c r="AD33" s="56" t="n">
        <v>0.73525017</v>
      </c>
      <c r="AE33" s="56" t="n">
        <v>0.03305374</v>
      </c>
      <c r="AF33" s="56" t="n">
        <v>0.07640427</v>
      </c>
      <c r="AG33" s="89" t="n">
        <v>0.01</v>
      </c>
      <c r="AH33" s="49" t="n"/>
      <c r="AI33" s="49" t="n"/>
      <c r="AJ33" s="49" t="n"/>
      <c r="AK33" s="48">
        <f>IF($AI$33="","",TODAY()-$AI$33)</f>
        <v/>
      </c>
      <c r="AL33" s="49" t="n"/>
    </row>
    <row r="34" ht="56.25" customHeight="1">
      <c r="A34" s="44" t="inlineStr">
        <is>
          <t>1782831998</t>
        </is>
      </c>
      <c r="B34" s="45" t="n">
        <v>46203</v>
      </c>
      <c r="C34" s="44" t="inlineStr">
        <is>
          <t>JG</t>
        </is>
      </c>
      <c r="D34" s="44" t="inlineStr">
        <is>
          <t>OR</t>
        </is>
      </c>
      <c r="E34" s="44" t="inlineStr">
        <is>
          <t>SC</t>
        </is>
      </c>
      <c r="F34" s="46" t="inlineStr">
        <is>
          <t>Quote</t>
        </is>
      </c>
      <c r="G34" s="47" t="inlineStr">
        <is>
          <t>Carronade Park Townhomes</t>
        </is>
      </c>
      <c r="H34" s="48" t="inlineStr">
        <is>
          <t>Perrysburg</t>
        </is>
      </c>
      <c r="I34" s="48" t="inlineStr">
        <is>
          <t>OH</t>
        </is>
      </c>
      <c r="J34" s="49" t="inlineStr">
        <is>
          <t>43551</t>
        </is>
      </c>
      <c r="K34" s="48" t="inlineStr">
        <is>
          <t>Toledo, OH</t>
        </is>
      </c>
      <c r="L34" s="48" t="inlineStr">
        <is>
          <t>Schoen Builders</t>
        </is>
      </c>
      <c r="M34" s="48" t="inlineStr">
        <is>
          <t>Schoen Builders</t>
        </is>
      </c>
      <c r="N34" s="50" t="inlineStr">
        <is>
          <t>Joe Cortese</t>
        </is>
      </c>
      <c r="O34" s="57" t="inlineStr">
        <is>
          <t>FIXED</t>
        </is>
      </c>
      <c r="P34" s="48" t="inlineStr">
        <is>
          <t>Refl.</t>
        </is>
      </c>
      <c r="Q34" s="48" t="n"/>
      <c r="R34" s="48" t="inlineStr">
        <is>
          <t>Garden Style</t>
        </is>
      </c>
      <c r="S34" s="44" t="n">
        <v>120</v>
      </c>
      <c r="T34" s="44" t="n"/>
      <c r="U34" s="52" t="n"/>
      <c r="V34" s="53" t="n">
        <v>26000000</v>
      </c>
      <c r="W34" s="53" t="n">
        <v>26000000</v>
      </c>
      <c r="X34" s="53" t="n">
        <v>0</v>
      </c>
      <c r="Y34" s="44" t="n">
        <v>5</v>
      </c>
      <c r="Z34" s="44" t="n">
        <v>195</v>
      </c>
      <c r="AA34" s="89" t="n">
        <v>0.0425</v>
      </c>
      <c r="AB34" s="89" t="n"/>
      <c r="AC34" s="90" t="n">
        <v>1.06330005</v>
      </c>
      <c r="AD34" s="56" t="n">
        <v>0.74611539</v>
      </c>
      <c r="AE34" s="56" t="n">
        <v>0.07706583</v>
      </c>
      <c r="AF34" s="56" t="n">
        <v>0.06951164999999999</v>
      </c>
      <c r="AG34" s="89" t="n">
        <v>0</v>
      </c>
      <c r="AH34" s="49" t="n"/>
      <c r="AI34" s="49" t="n"/>
      <c r="AJ34" s="49" t="n"/>
      <c r="AK34" s="48">
        <f>IF($AI$34="","",TODAY()-$AI$34)</f>
        <v/>
      </c>
      <c r="AL34" s="49" t="n"/>
    </row>
    <row r="35" ht="56.25" customHeight="1">
      <c r="A35" s="58" t="inlineStr">
        <is>
          <t>1782829782</t>
        </is>
      </c>
      <c r="B35" s="59" t="n">
        <v>46203</v>
      </c>
      <c r="C35" s="58" t="inlineStr">
        <is>
          <t>TK</t>
        </is>
      </c>
      <c r="D35" s="58" t="inlineStr">
        <is>
          <t>PD</t>
        </is>
      </c>
      <c r="E35" s="58" t="inlineStr">
        <is>
          <t>AC</t>
        </is>
      </c>
      <c r="F35" s="60" t="inlineStr">
        <is>
          <t>Logged</t>
        </is>
      </c>
      <c r="G35" s="61" t="inlineStr">
        <is>
          <t>Evani 3223 Wilshire</t>
        </is>
      </c>
      <c r="H35" s="62" t="inlineStr">
        <is>
          <t>Santa Monica</t>
        </is>
      </c>
      <c r="I35" s="62" t="inlineStr">
        <is>
          <t>CA</t>
        </is>
      </c>
      <c r="J35" s="63" t="inlineStr">
        <is>
          <t>90403</t>
        </is>
      </c>
      <c r="K35" s="62" t="inlineStr">
        <is>
          <t>Los Angeles-Long Beach-Glendale, CA</t>
        </is>
      </c>
      <c r="L35" s="62" t="inlineStr">
        <is>
          <t>Cypress Equity Investments and Affinius Capital</t>
        </is>
      </c>
      <c r="M35" s="62" t="inlineStr">
        <is>
          <t>Bozzuto</t>
        </is>
      </c>
      <c r="N35" s="64" t="inlineStr">
        <is>
          <t>Brandon Smith</t>
        </is>
      </c>
      <c r="O35" s="65" t="inlineStr">
        <is>
          <t>Floating</t>
        </is>
      </c>
      <c r="P35" s="62" t="inlineStr">
        <is>
          <t>Refl.</t>
        </is>
      </c>
      <c r="Q35" s="62" t="inlineStr">
        <is>
          <t>Pre-stabilization</t>
        </is>
      </c>
      <c r="R35" s="62" t="inlineStr">
        <is>
          <t>Midrise</t>
        </is>
      </c>
      <c r="S35" s="58" t="n">
        <v>53</v>
      </c>
      <c r="T35" s="58" t="n">
        <v>2025</v>
      </c>
      <c r="U35" s="66" t="n"/>
      <c r="V35" s="67" t="n">
        <v>27500000</v>
      </c>
      <c r="W35" s="67" t="n">
        <v>27500000</v>
      </c>
      <c r="X35" s="67" t="n">
        <v>0</v>
      </c>
      <c r="Y35" s="58" t="n">
        <v>2</v>
      </c>
      <c r="Z35" s="58" t="n">
        <v>260</v>
      </c>
      <c r="AA35" s="91" t="n">
        <v>0.03</v>
      </c>
      <c r="AB35" s="91" t="n"/>
      <c r="AC35" s="92" t="n">
        <v>0.51858417</v>
      </c>
      <c r="AD35" s="70" t="n">
        <v>0.7314634800000001</v>
      </c>
      <c r="AE35" s="70" t="n">
        <v>0.02510135</v>
      </c>
      <c r="AF35" s="70" t="n">
        <v>0.06975114</v>
      </c>
      <c r="AG35" s="91" t="n">
        <v>0.01</v>
      </c>
      <c r="AH35" s="63" t="n"/>
      <c r="AI35" s="63" t="n"/>
      <c r="AJ35" s="63" t="n"/>
      <c r="AK35" s="62">
        <f>IF($AI$35="","",TODAY()-$AI$35)</f>
        <v/>
      </c>
      <c r="AL35" s="63" t="n"/>
    </row>
    <row r="36" ht="56.25" customHeight="1">
      <c r="A36" s="58" t="inlineStr">
        <is>
          <t>1785140621</t>
        </is>
      </c>
      <c r="B36" s="59" t="n">
        <v>46227</v>
      </c>
      <c r="C36" s="58" t="inlineStr">
        <is>
          <t>JG</t>
        </is>
      </c>
      <c r="D36" s="58" t="inlineStr">
        <is>
          <t>OR</t>
        </is>
      </c>
      <c r="E36" s="58" t="inlineStr">
        <is>
          <t>SC</t>
        </is>
      </c>
      <c r="F36" s="60" t="inlineStr">
        <is>
          <t>Logged</t>
        </is>
      </c>
      <c r="G36" s="61" t="inlineStr">
        <is>
          <t>The Metro Apartments</t>
        </is>
      </c>
      <c r="H36" s="62" t="inlineStr">
        <is>
          <t>Atlanta</t>
        </is>
      </c>
      <c r="I36" s="62" t="inlineStr">
        <is>
          <t>GA</t>
        </is>
      </c>
      <c r="J36" s="63" t="inlineStr">
        <is>
          <t>30339</t>
        </is>
      </c>
      <c r="K36" s="62" t="inlineStr">
        <is>
          <t>Atlanta-Sandy Springs-Marietta, GA MSA</t>
        </is>
      </c>
      <c r="L36" s="62" t="inlineStr">
        <is>
          <t>Emma Capital</t>
        </is>
      </c>
      <c r="M36" s="62" t="inlineStr">
        <is>
          <t>Asset Living</t>
        </is>
      </c>
      <c r="N36" s="64" t="inlineStr">
        <is>
          <t>Powell Freeman</t>
        </is>
      </c>
      <c r="O36" s="65" t="inlineStr">
        <is>
          <t>Floating</t>
        </is>
      </c>
      <c r="P36" s="62" t="inlineStr">
        <is>
          <t>Refl.</t>
        </is>
      </c>
      <c r="Q36" s="62" t="inlineStr">
        <is>
          <t>Timing</t>
        </is>
      </c>
      <c r="R36" s="62" t="inlineStr">
        <is>
          <t>Garden Style</t>
        </is>
      </c>
      <c r="S36" s="58" t="n">
        <v>200</v>
      </c>
      <c r="T36" s="58" t="n">
        <v>1983</v>
      </c>
      <c r="U36" s="66" t="n"/>
      <c r="V36" s="67" t="n">
        <v>40500000</v>
      </c>
      <c r="W36" s="67" t="n">
        <v>40500000</v>
      </c>
      <c r="X36" s="67" t="n">
        <v>0</v>
      </c>
      <c r="Y36" s="58" t="n">
        <v>2</v>
      </c>
      <c r="Z36" s="58" t="n">
        <v>245</v>
      </c>
      <c r="AA36" s="91" t="n">
        <v>0.03</v>
      </c>
      <c r="AB36" s="91" t="n"/>
      <c r="AC36" s="92" t="n">
        <v>0.69887834</v>
      </c>
      <c r="AD36" s="70" t="n">
        <v>0.97395892</v>
      </c>
      <c r="AE36" s="70" t="n">
        <v>0.05596521</v>
      </c>
      <c r="AF36" s="70" t="n">
        <v>0.05675556</v>
      </c>
      <c r="AG36" s="91" t="n">
        <v>0.01</v>
      </c>
      <c r="AH36" s="63" t="n"/>
      <c r="AI36" s="63" t="n"/>
      <c r="AJ36" s="63" t="n"/>
      <c r="AK36" s="62">
        <f>IF($AI$36="","",TODAY()-$AI$36)</f>
        <v/>
      </c>
      <c r="AL36" s="63" t="n"/>
    </row>
    <row r="37" ht="56.25" customHeight="1">
      <c r="A37" s="58" t="inlineStr">
        <is>
          <t>1785505927</t>
        </is>
      </c>
      <c r="B37" s="59" t="n">
        <v>46234</v>
      </c>
      <c r="C37" s="58" t="inlineStr">
        <is>
          <t>JG</t>
        </is>
      </c>
      <c r="D37" s="58" t="inlineStr">
        <is>
          <t>OR</t>
        </is>
      </c>
      <c r="E37" s="58" t="inlineStr">
        <is>
          <t>PE</t>
        </is>
      </c>
      <c r="F37" s="60" t="inlineStr">
        <is>
          <t>Logged</t>
        </is>
      </c>
      <c r="G37" s="61" t="inlineStr">
        <is>
          <t>The Barrow</t>
        </is>
      </c>
      <c r="H37" s="62" t="inlineStr">
        <is>
          <t>Baytown</t>
        </is>
      </c>
      <c r="I37" s="62" t="inlineStr">
        <is>
          <t>TX</t>
        </is>
      </c>
      <c r="J37" s="63" t="inlineStr">
        <is>
          <t>77521</t>
        </is>
      </c>
      <c r="K37" s="62" t="inlineStr">
        <is>
          <t>Houston-Sugar Land-Baytown, TX MSA</t>
        </is>
      </c>
      <c r="L37" s="62" t="inlineStr">
        <is>
          <t>Allen Harrison Company</t>
        </is>
      </c>
      <c r="M37" s="62" t="inlineStr">
        <is>
          <t>TBD</t>
        </is>
      </c>
      <c r="N37" s="64" t="inlineStr">
        <is>
          <t>John Melody</t>
        </is>
      </c>
      <c r="O37" s="65" t="inlineStr">
        <is>
          <t>Floating</t>
        </is>
      </c>
      <c r="P37" s="62" t="inlineStr">
        <is>
          <t>Refl.</t>
        </is>
      </c>
      <c r="Q37" s="62" t="inlineStr">
        <is>
          <t>Pre-stabilization</t>
        </is>
      </c>
      <c r="R37" s="62" t="inlineStr">
        <is>
          <t>Garden Style</t>
        </is>
      </c>
      <c r="S37" s="58" t="n">
        <v>347</v>
      </c>
      <c r="T37" s="58" t="n">
        <v>2025</v>
      </c>
      <c r="U37" s="66" t="n"/>
      <c r="V37" s="67" t="n">
        <v>55357827.31</v>
      </c>
      <c r="W37" s="67" t="n">
        <v>55357827.31</v>
      </c>
      <c r="X37" s="67" t="n">
        <v>0</v>
      </c>
      <c r="Y37" s="58" t="n">
        <v>2</v>
      </c>
      <c r="Z37" s="58" t="n">
        <v>260</v>
      </c>
      <c r="AA37" s="91" t="n">
        <v>0.025</v>
      </c>
      <c r="AB37" s="91" t="n"/>
      <c r="AC37" s="92" t="n">
        <v>0.8069320800000001</v>
      </c>
      <c r="AD37" s="70" t="n">
        <v>0.79779241</v>
      </c>
      <c r="AE37" s="70" t="n">
        <v>0.02093789</v>
      </c>
      <c r="AF37" s="70" t="n">
        <v>0.07363193</v>
      </c>
      <c r="AG37" s="91" t="n">
        <v>0.01</v>
      </c>
      <c r="AH37" s="63" t="n"/>
      <c r="AI37" s="63" t="n"/>
      <c r="AJ37" s="63" t="n"/>
      <c r="AK37" s="62">
        <f>IF($AI$37="","",TODAY()-$AI$37)</f>
        <v/>
      </c>
      <c r="AL37" s="63" t="n"/>
    </row>
    <row r="38" ht="56.25" customHeight="1">
      <c r="A38" s="71" t="inlineStr">
        <is>
          <t>1781011538</t>
        </is>
      </c>
      <c r="B38" s="72" t="n">
        <v>46182</v>
      </c>
      <c r="C38" s="71" t="inlineStr">
        <is>
          <t>MS</t>
        </is>
      </c>
      <c r="D38" s="71" t="inlineStr">
        <is>
          <t>JG</t>
        </is>
      </c>
      <c r="E38" s="71" t="inlineStr">
        <is>
          <t>CC</t>
        </is>
      </c>
      <c r="F38" s="73" t="inlineStr">
        <is>
          <t>On Hold</t>
        </is>
      </c>
      <c r="G38" s="74" t="inlineStr">
        <is>
          <t>323 W 96th Street</t>
        </is>
      </c>
      <c r="H38" s="75" t="inlineStr">
        <is>
          <t>New York</t>
        </is>
      </c>
      <c r="I38" s="75" t="inlineStr">
        <is>
          <t>NY</t>
        </is>
      </c>
      <c r="J38" s="76" t="inlineStr">
        <is>
          <t>10025</t>
        </is>
      </c>
      <c r="K38" s="75" t="inlineStr">
        <is>
          <t>New York-Jersey City-White Plains, NY-NJ</t>
        </is>
      </c>
      <c r="L38" s="75" t="inlineStr">
        <is>
          <t>The Lightstone Group</t>
        </is>
      </c>
      <c r="M38" s="75" t="inlineStr">
        <is>
          <t>The Lightstone Group</t>
        </is>
      </c>
      <c r="N38" s="77" t="inlineStr">
        <is>
          <t>Bridget Keary</t>
        </is>
      </c>
      <c r="O38" s="78" t="inlineStr">
        <is>
          <t>Floating</t>
        </is>
      </c>
      <c r="P38" s="75" t="inlineStr">
        <is>
          <t>Acq.</t>
        </is>
      </c>
      <c r="Q38" s="75" t="inlineStr">
        <is>
          <t>Value Add</t>
        </is>
      </c>
      <c r="R38" s="75" t="inlineStr">
        <is>
          <t>High Rise</t>
        </is>
      </c>
      <c r="S38" s="71" t="n">
        <v>173</v>
      </c>
      <c r="T38" s="71" t="n">
        <v>2001</v>
      </c>
      <c r="U38" s="79" t="n"/>
      <c r="V38" s="80" t="n">
        <v>87571100</v>
      </c>
      <c r="W38" s="80" t="n">
        <v>72010000</v>
      </c>
      <c r="X38" s="80" t="n">
        <v>15561100</v>
      </c>
      <c r="Y38" s="71" t="n">
        <v>3</v>
      </c>
      <c r="Z38" s="71" t="n">
        <v>260</v>
      </c>
      <c r="AA38" s="93" t="n">
        <v>0.03</v>
      </c>
      <c r="AB38" s="93" t="n"/>
      <c r="AC38" s="94" t="n">
        <v>0.74358159</v>
      </c>
      <c r="AD38" s="83" t="n">
        <v>0.77848649</v>
      </c>
      <c r="AE38" s="83" t="n">
        <v>0.06224482</v>
      </c>
      <c r="AF38" s="83" t="n">
        <v>0.07495473</v>
      </c>
      <c r="AG38" s="93" t="n">
        <v>0.01</v>
      </c>
      <c r="AH38" s="76" t="n"/>
      <c r="AI38" s="76" t="n"/>
      <c r="AJ38" s="76" t="n"/>
      <c r="AK38" s="75">
        <f>IF($AI$38="","",TODAY()-$AI$38)</f>
        <v/>
      </c>
      <c r="AL38" s="76" t="n"/>
    </row>
  </sheetData>
  <mergeCells count="1">
    <mergeCell ref="M20:N20"/>
  </mergeCells>
  <pageMargins left="0.25" right="0.25" top="0.75" bottom="0.75" header="0.3" footer="0.3"/>
  <pageSetup orientation="landscape" paperSize="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2026-08-04T20:09:47Z</dcterms:created>
  <dcterms:modified xsi:type="dcterms:W3CDTF">2026-08-04T20:09:48Z</dcterms:modified>
</cp:coreProperties>
</file>